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5240" windowHeight="8610" activeTab="0"/>
  </bookViews>
  <sheets>
    <sheet name="ΙΣΟΛ ΑΓΓΛΙΚΑ ΓΕΝΙΚΟΣ 2003" sheetId="1" r:id="rId1"/>
  </sheets>
  <definedNames>
    <definedName name="_xlnm.Print_Area" localSheetId="0">'ΙΣΟΛ ΑΓΓΛΙΚΑ ΓΕΝΙΚΟΣ 2003'!$A$1:$V$161</definedName>
  </definedNames>
  <calcPr fullCalcOnLoad="1"/>
</workbook>
</file>

<file path=xl/sharedStrings.xml><?xml version="1.0" encoding="utf-8"?>
<sst xmlns="http://schemas.openxmlformats.org/spreadsheetml/2006/main" count="316" uniqueCount="211">
  <si>
    <t>SPACE HELLAS A.E.</t>
  </si>
  <si>
    <t>TRADE AGENCIES IMPORT EXPORT</t>
  </si>
  <si>
    <t>BALANCE SHEET AS AT 31 DECEMBER 2003 (18th Accounting Period) 1 January - 31 December 2003</t>
  </si>
  <si>
    <t>REGISTRATION NUMBER 13966/06/B/86/95</t>
  </si>
  <si>
    <t>ASSETS</t>
  </si>
  <si>
    <t>2003</t>
  </si>
  <si>
    <t>2002</t>
  </si>
  <si>
    <t>LIABILITIES</t>
  </si>
  <si>
    <t>Acquisition</t>
  </si>
  <si>
    <t>Value</t>
  </si>
  <si>
    <t>Written down</t>
  </si>
  <si>
    <t>Cost</t>
  </si>
  <si>
    <t>Adjustments</t>
  </si>
  <si>
    <t>Β.</t>
  </si>
  <si>
    <t xml:space="preserve"> FORMATION EXPENSES</t>
  </si>
  <si>
    <t>A.</t>
  </si>
  <si>
    <t>CAPITAL AND RESERVES</t>
  </si>
  <si>
    <t>1.</t>
  </si>
  <si>
    <t xml:space="preserve"> Preliminary expences</t>
  </si>
  <si>
    <t>I.</t>
  </si>
  <si>
    <t>Share Capital</t>
  </si>
  <si>
    <t>4.</t>
  </si>
  <si>
    <t>Other formation expences</t>
  </si>
  <si>
    <t>(26.326.120 shares of  0,32 €)</t>
  </si>
  <si>
    <t>II.</t>
  </si>
  <si>
    <t>Difference from issued stocks</t>
  </si>
  <si>
    <t xml:space="preserve">  above par</t>
  </si>
  <si>
    <t>C.</t>
  </si>
  <si>
    <t>FIXED ASSETS</t>
  </si>
  <si>
    <t>Intangible Assets</t>
  </si>
  <si>
    <t>III.</t>
  </si>
  <si>
    <t>Revaluation Reserves-Investment Grants</t>
  </si>
  <si>
    <t>5.</t>
  </si>
  <si>
    <t>Other intangible assets</t>
  </si>
  <si>
    <t>2.</t>
  </si>
  <si>
    <t>Reserves from value adjustments</t>
  </si>
  <si>
    <t xml:space="preserve"> Tangible Assets</t>
  </si>
  <si>
    <t>of other assets</t>
  </si>
  <si>
    <t>Land</t>
  </si>
  <si>
    <t>3.</t>
  </si>
  <si>
    <t>Buildings and technical works</t>
  </si>
  <si>
    <t>IV.</t>
  </si>
  <si>
    <t>Reserves</t>
  </si>
  <si>
    <t>Machinery, technical installations and other mechanol, equipment</t>
  </si>
  <si>
    <t>Legal Reserve</t>
  </si>
  <si>
    <t xml:space="preserve"> </t>
  </si>
  <si>
    <t>Transportation equipment</t>
  </si>
  <si>
    <t>Less: Loss from sale or devaluation of shares and stocks for compensation</t>
  </si>
  <si>
    <t>6.</t>
  </si>
  <si>
    <t>Furniture and luxures</t>
  </si>
  <si>
    <t>Tax-free reserves under</t>
  </si>
  <si>
    <t>7.</t>
  </si>
  <si>
    <t>Executory and deferred assets</t>
  </si>
  <si>
    <t>special laws</t>
  </si>
  <si>
    <t>Total Tangible and Intangible Assets (CI+CII)</t>
  </si>
  <si>
    <t xml:space="preserve">III. </t>
  </si>
  <si>
    <t>Finacial Assets</t>
  </si>
  <si>
    <t>V.</t>
  </si>
  <si>
    <t>Results carried forward</t>
  </si>
  <si>
    <t>Loss previous year carried forward</t>
  </si>
  <si>
    <t>Participating interests in affillated undertakings</t>
  </si>
  <si>
    <t>Loss carried forward</t>
  </si>
  <si>
    <t>Participating interests in other undertakings</t>
  </si>
  <si>
    <t>Less : Provision of devaluation</t>
  </si>
  <si>
    <t>Total Capital and Reserves (AI+AII+AIII+AIV+AV)</t>
  </si>
  <si>
    <t>Investments held as fixed assets</t>
  </si>
  <si>
    <t>Other finacial assets</t>
  </si>
  <si>
    <t>B.</t>
  </si>
  <si>
    <t xml:space="preserve">PROVISIONS FOR LIABILITIES </t>
  </si>
  <si>
    <t>Total fixed assets (CI+CII+CIII)</t>
  </si>
  <si>
    <t>AND CHARGES</t>
  </si>
  <si>
    <t>Other provisions</t>
  </si>
  <si>
    <t>D.</t>
  </si>
  <si>
    <t>CURRENT ASSETS</t>
  </si>
  <si>
    <t xml:space="preserve">Ι. </t>
  </si>
  <si>
    <t>Stocks</t>
  </si>
  <si>
    <t>CREDITORS</t>
  </si>
  <si>
    <t>Merchandise</t>
  </si>
  <si>
    <t>Long-term debt</t>
  </si>
  <si>
    <t>Rally and auxillary materials consumables</t>
  </si>
  <si>
    <t>8.</t>
  </si>
  <si>
    <t>Other long-term debt</t>
  </si>
  <si>
    <t>spare parts and packing items</t>
  </si>
  <si>
    <t>Payments on account</t>
  </si>
  <si>
    <t>Current Liabilities</t>
  </si>
  <si>
    <t>Suppliers</t>
  </si>
  <si>
    <t>ΙΙ.</t>
  </si>
  <si>
    <t xml:space="preserve"> Debtors</t>
  </si>
  <si>
    <t>2a.</t>
  </si>
  <si>
    <t>Cheques paybale</t>
  </si>
  <si>
    <t>Trade debtors</t>
  </si>
  <si>
    <t>Banks</t>
  </si>
  <si>
    <t>Less provisions</t>
  </si>
  <si>
    <t>Advances from trade debtors</t>
  </si>
  <si>
    <t>3a.</t>
  </si>
  <si>
    <t>Cheques receivable</t>
  </si>
  <si>
    <t>Taxes-duties</t>
  </si>
  <si>
    <t>3b.</t>
  </si>
  <si>
    <t>Overdue cheques</t>
  </si>
  <si>
    <t>Social security</t>
  </si>
  <si>
    <t>Amounts owed by affiliated undertakings</t>
  </si>
  <si>
    <t>10.</t>
  </si>
  <si>
    <t>Dividents payable</t>
  </si>
  <si>
    <t>Doubtful-contested trade and other debtors</t>
  </si>
  <si>
    <t>11.</t>
  </si>
  <si>
    <t>Sundry creditors</t>
  </si>
  <si>
    <t>Sundry debtors</t>
  </si>
  <si>
    <t>Total Creditors (CI+CII)</t>
  </si>
  <si>
    <t>12.</t>
  </si>
  <si>
    <t>Advances and other Credit Accounts</t>
  </si>
  <si>
    <t>III</t>
  </si>
  <si>
    <t>Bonds</t>
  </si>
  <si>
    <t>Shares</t>
  </si>
  <si>
    <t>Less: Provisions for depreciation of shares</t>
  </si>
  <si>
    <t>Other shares</t>
  </si>
  <si>
    <t>Cash at bank and in hand</t>
  </si>
  <si>
    <t>Cash and hand</t>
  </si>
  <si>
    <t>Sight and time deposits</t>
  </si>
  <si>
    <t>Total Current Assets (DI+DII+DIII+DIV)</t>
  </si>
  <si>
    <t>ACCRUALS AND DEFERRED INCOME</t>
  </si>
  <si>
    <t>E.</t>
  </si>
  <si>
    <t>PREPAYMENTS AND ACCRUED INCOME</t>
  </si>
  <si>
    <t>Deferred income</t>
  </si>
  <si>
    <t>Deferred charges</t>
  </si>
  <si>
    <t>Accrued expenses</t>
  </si>
  <si>
    <t>Income to be received</t>
  </si>
  <si>
    <t>Other accruals</t>
  </si>
  <si>
    <t>GRAND TOTAL ASSETS (B+C+D+E)</t>
  </si>
  <si>
    <t>GRAND TOTAL LIABILITIES (A+B+C+D)</t>
  </si>
  <si>
    <t>MEMO ACCOUNTS</t>
  </si>
  <si>
    <t>Third party asset items</t>
  </si>
  <si>
    <t>Beneficiaries of asset items</t>
  </si>
  <si>
    <t>Guarantees and real securities</t>
  </si>
  <si>
    <t>Other memo accounts</t>
  </si>
  <si>
    <t>NOTES:</t>
  </si>
  <si>
    <t>1. The company shares were registered in the Athens Stock of Exchange (A.S.E) on 29-9-2000 and under serveillance since 17-03-2003.</t>
  </si>
  <si>
    <t>2. There are no liens over the company's premises.</t>
  </si>
  <si>
    <t>3. The last assets revaluation according to Law 2065/92 was performed on 31-12-2000.</t>
  </si>
  <si>
    <t>4. In implemention of stipulate of P.M. 299/2003 used, at the present period, the lower factor of fixed assets depreciation (more information at the appendage).</t>
  </si>
  <si>
    <t>5. The basic accountings principles followed are identical to the ones followed during the previous period.</t>
  </si>
  <si>
    <t>6. The number of personnel employed on 31-12-2003 is 150 people.</t>
  </si>
  <si>
    <t>7. Except for an approximate amount of 431.401,32 Euros in dispute, there are no other disputes of the company or any judical resolutions that may have a significant impact on its financial status.</t>
  </si>
  <si>
    <t>8. The company has been through tax authorities control up until the fiscal year 2002.</t>
  </si>
  <si>
    <t>9. The currency conversion has been calculated on the exchange rate 1 Euro = 340,75 drs</t>
  </si>
  <si>
    <t>10. The financial activity turnover on 31-12-2003 as per STAKOD 91 is :</t>
  </si>
  <si>
    <t xml:space="preserve">                   - 726.0 Other activities relevant to informatics :</t>
  </si>
  <si>
    <t>Euros</t>
  </si>
  <si>
    <t xml:space="preserve">                   - 642.0 Telecommunication networks maintenance :</t>
  </si>
  <si>
    <t>TOTAL</t>
  </si>
  <si>
    <t xml:space="preserve">                                                                                        PROFIT AND LOSS ACCOUNT                                                                                    </t>
  </si>
  <si>
    <t xml:space="preserve">                                                                    APPROPRIATION ACCOUNT</t>
  </si>
  <si>
    <t>I. Operating Results</t>
  </si>
  <si>
    <t>Net results (loss) for the year</t>
  </si>
  <si>
    <t>Net turnover (sales)</t>
  </si>
  <si>
    <t>Plus:</t>
  </si>
  <si>
    <t>Losses brought forward</t>
  </si>
  <si>
    <t>Less: Cost of sales</t>
  </si>
  <si>
    <t xml:space="preserve">Less: </t>
  </si>
  <si>
    <t>Profit brought forward</t>
  </si>
  <si>
    <t>Gross operating results</t>
  </si>
  <si>
    <t>Differences after tax-audit</t>
  </si>
  <si>
    <t>Plus: Other operating income</t>
  </si>
  <si>
    <t>Total:</t>
  </si>
  <si>
    <t>Total</t>
  </si>
  <si>
    <t>Less:</t>
  </si>
  <si>
    <t xml:space="preserve"> Transfer to a list of compensation</t>
  </si>
  <si>
    <t>Administrative expences</t>
  </si>
  <si>
    <t>Profit from shares &amp; interests</t>
  </si>
  <si>
    <t>Expences of research &amp; Development</t>
  </si>
  <si>
    <t xml:space="preserve">Plus: </t>
  </si>
  <si>
    <t>Losses from shares and interests</t>
  </si>
  <si>
    <t>Distribution costs</t>
  </si>
  <si>
    <t xml:space="preserve">Value adjustments in respect of interests and other investments </t>
  </si>
  <si>
    <t>Sub-total</t>
  </si>
  <si>
    <t>Ιncome tax</t>
  </si>
  <si>
    <t>Income from participating interests</t>
  </si>
  <si>
    <t>Losses carried forward</t>
  </si>
  <si>
    <t>Income from shares</t>
  </si>
  <si>
    <t>Gain from sales of participating interests and other investments</t>
  </si>
  <si>
    <t>Credit interest and similar income</t>
  </si>
  <si>
    <t>The appropriation is as follows:</t>
  </si>
  <si>
    <t>Profit carried forward</t>
  </si>
  <si>
    <t>Expences and Losses from shares and participating interests</t>
  </si>
  <si>
    <t>Compensation Account</t>
  </si>
  <si>
    <t>Debit interest and similar charges</t>
  </si>
  <si>
    <t>Total operating results (loss)</t>
  </si>
  <si>
    <t xml:space="preserve"> Extraordinary results : </t>
  </si>
  <si>
    <t>Extraordinary and non-operating income</t>
  </si>
  <si>
    <t>Extraordinary gain</t>
  </si>
  <si>
    <t>Loss brought forward</t>
  </si>
  <si>
    <t>Prior years income</t>
  </si>
  <si>
    <t>Reserve from the sale of shares and interests carried forward for compensation</t>
  </si>
  <si>
    <t>Losses from the sale of shares and interests carried forward to account No 41.02</t>
  </si>
  <si>
    <t>Extraordinary and non-operating expences</t>
  </si>
  <si>
    <t>Εxtraordinary losses</t>
  </si>
  <si>
    <t>Prior years expences</t>
  </si>
  <si>
    <t>Operating and extraordinary results (losses/profit)</t>
  </si>
  <si>
    <t>LESS:</t>
  </si>
  <si>
    <t>Total value adjustments of fixed assets</t>
  </si>
  <si>
    <t xml:space="preserve">    Charged to the operating cost</t>
  </si>
  <si>
    <t>NET RESULTS (PROFIT/LOSS) FOR THE YEAR BEFORE TAXES</t>
  </si>
  <si>
    <t>CHAIRMAN OF THE BOARD</t>
  </si>
  <si>
    <t>GENERAL MANAGER</t>
  </si>
  <si>
    <t xml:space="preserve">MANAGING DIRECTOR </t>
  </si>
  <si>
    <t>DIRECTOR OF FINACIAL SERVICES</t>
  </si>
  <si>
    <t>CHIEF ACCOUNTANT</t>
  </si>
  <si>
    <t>D.MANOLOPOULOS</t>
  </si>
  <si>
    <t>G.LAGOGIANNIS</t>
  </si>
  <si>
    <t>P. DROSINOS</t>
  </si>
  <si>
    <t>H.ZERVOU</t>
  </si>
  <si>
    <t>A.PAPARIZOU</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</si>
</sst>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Δρχ&quot;;\-#,##0\ &quot;Δρχ&quot;"/>
    <numFmt numFmtId="165" formatCode="#,##0\ &quot;Δρχ&quot;;[Red]\-#,##0\ &quot;Δρχ&quot;"/>
    <numFmt numFmtId="166" formatCode="#,##0.00\ &quot;Δρχ&quot;;\-#,##0.00\ &quot;Δρχ&quot;"/>
    <numFmt numFmtId="167" formatCode="#,##0.00\ &quot;Δρχ&quot;;[Red]\-#,##0.00\ &quot;Δρχ&quot;"/>
    <numFmt numFmtId="168" formatCode="_-* #,##0\ &quot;Δρχ&quot;_-;\-* #,##0\ &quot;Δρχ&quot;_-;_-* &quot;-&quot;\ &quot;Δρχ&quot;_-;_-@_-"/>
    <numFmt numFmtId="169" formatCode="_-* #,##0\ _Δ_ρ_χ_-;\-* #,##0\ _Δ_ρ_χ_-;_-* &quot;-&quot;\ _Δ_ρ_χ_-;_-@_-"/>
    <numFmt numFmtId="170" formatCode="_-* #,##0.00\ &quot;Δρχ&quot;_-;\-* #,##0.00\ &quot;Δρχ&quot;_-;_-* &quot;-&quot;??\ &quot;Δρχ&quot;_-;_-@_-"/>
    <numFmt numFmtId="171" formatCode="_-* #,##0.00\ _Δ_ρ_χ_-;\-* #,##0.00\ _Δ_ρ_χ_-;_-* &quot;-&quot;??\ _Δ_ρ_χ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Red]\-#,##0.00"/>
    <numFmt numFmtId="181" formatCode="&quot;Yes&quot;;&quot;Yes&quot;;&quot;No&quot;"/>
    <numFmt numFmtId="182" formatCode="&quot;True&quot;;&quot;True&quot;;&quot;False&quot;"/>
    <numFmt numFmtId="183" formatCode="&quot;On&quot;;&quot;On&quot;;&quot;Off&quot;"/>
    <numFmt numFmtId="184" formatCode="#,##0.0"/>
  </numFmts>
  <fonts count="9">
    <font>
      <sz val="10"/>
      <name val="Arial"/>
      <family val="0"/>
    </font>
    <font>
      <sz val="9"/>
      <name val="Tahoma"/>
      <family val="2"/>
    </font>
    <font>
      <b/>
      <sz val="9"/>
      <name val="Tahoma"/>
      <family val="2"/>
    </font>
    <font>
      <b/>
      <u val="single"/>
      <sz val="9"/>
      <name val="Tahoma"/>
      <family val="2"/>
    </font>
    <font>
      <u val="single"/>
      <sz val="9"/>
      <name val="Tahoma"/>
      <family val="2"/>
    </font>
    <font>
      <u val="single"/>
      <sz val="9"/>
      <color indexed="8"/>
      <name val="Tahoma"/>
      <family val="2"/>
    </font>
    <font>
      <sz val="9"/>
      <color indexed="8"/>
      <name val="Tahoma"/>
      <family val="2"/>
    </font>
    <font>
      <sz val="9"/>
      <color indexed="10"/>
      <name val="Tahoma"/>
      <family val="2"/>
    </font>
    <font>
      <sz val="8"/>
      <name val="Arial"/>
      <family val="2"/>
    </font>
  </fonts>
  <fills count="2">
    <fill>
      <patternFill/>
    </fill>
    <fill>
      <patternFill patternType="gray125"/>
    </fill>
  </fills>
  <borders count="20">
    <border>
      <left/>
      <right/>
      <top/>
      <bottom/>
      <diagonal/>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color indexed="63"/>
      </top>
      <bottom style="double"/>
    </border>
    <border>
      <left>
        <color indexed="63"/>
      </left>
      <right style="thin"/>
      <top>
        <color indexed="63"/>
      </top>
      <bottom style="double"/>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double"/>
      <bottom style="double"/>
    </border>
    <border>
      <left>
        <color indexed="63"/>
      </left>
      <right>
        <color indexed="63"/>
      </right>
      <top style="thin"/>
      <bottom style="double"/>
    </border>
    <border>
      <left>
        <color indexed="63"/>
      </left>
      <right style="thin"/>
      <top style="thin"/>
      <bottom style="double"/>
    </border>
    <border>
      <left>
        <color indexed="63"/>
      </left>
      <right style="thin"/>
      <top style="double"/>
      <bottom style="double"/>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157">
    <xf numFmtId="0" fontId="0" fillId="0" borderId="0" xfId="0" applyAlignment="1">
      <alignment/>
    </xf>
    <xf numFmtId="0" fontId="1" fillId="0" borderId="0" xfId="0" applyFont="1" applyAlignment="1">
      <alignment horizontal="right"/>
    </xf>
    <xf numFmtId="0" fontId="1" fillId="0" borderId="0" xfId="0" applyFont="1" applyBorder="1" applyAlignment="1">
      <alignment/>
    </xf>
    <xf numFmtId="0" fontId="2" fillId="0" borderId="1" xfId="0" applyFont="1" applyBorder="1" applyAlignment="1">
      <alignment horizontal="centerContinuous"/>
    </xf>
    <xf numFmtId="0" fontId="2" fillId="0" borderId="0" xfId="0" applyFont="1" applyBorder="1" applyAlignment="1">
      <alignment horizontal="centerContinuous"/>
    </xf>
    <xf numFmtId="0" fontId="1" fillId="0" borderId="0" xfId="0" applyFont="1" applyAlignment="1">
      <alignment/>
    </xf>
    <xf numFmtId="0" fontId="1" fillId="0" borderId="2" xfId="0" applyFont="1" applyBorder="1" applyAlignment="1">
      <alignment horizontal="right"/>
    </xf>
    <xf numFmtId="0" fontId="1" fillId="0" borderId="1" xfId="0" applyFont="1" applyBorder="1" applyAlignment="1">
      <alignment/>
    </xf>
    <xf numFmtId="0" fontId="3" fillId="0" borderId="1" xfId="0" applyFont="1" applyBorder="1" applyAlignment="1">
      <alignment horizontal="centerContinuous"/>
    </xf>
    <xf numFmtId="3" fontId="4" fillId="0" borderId="1" xfId="0" applyNumberFormat="1" applyFont="1" applyBorder="1" applyAlignment="1">
      <alignment horizontal="centerContinuous"/>
    </xf>
    <xf numFmtId="49" fontId="4" fillId="0" borderId="1" xfId="0" applyNumberFormat="1" applyFont="1" applyBorder="1" applyAlignment="1">
      <alignment horizontal="centerContinuous"/>
    </xf>
    <xf numFmtId="49" fontId="4" fillId="0" borderId="1" xfId="0" applyNumberFormat="1" applyFont="1" applyFill="1" applyBorder="1" applyAlignment="1">
      <alignment horizontal="centerContinuous"/>
    </xf>
    <xf numFmtId="3" fontId="4" fillId="0" borderId="3" xfId="0" applyNumberFormat="1" applyFont="1" applyFill="1" applyBorder="1" applyAlignment="1">
      <alignment horizontal="centerContinuous"/>
    </xf>
    <xf numFmtId="3" fontId="4" fillId="0" borderId="2" xfId="0" applyNumberFormat="1" applyFont="1" applyFill="1" applyBorder="1" applyAlignment="1">
      <alignment horizontal="centerContinuous"/>
    </xf>
    <xf numFmtId="3" fontId="4" fillId="0" borderId="1" xfId="0" applyNumberFormat="1" applyFont="1" applyFill="1" applyBorder="1" applyAlignment="1">
      <alignment horizontal="centerContinuous"/>
    </xf>
    <xf numFmtId="0" fontId="3" fillId="0" borderId="1" xfId="0" applyFont="1" applyBorder="1" applyAlignment="1">
      <alignment horizontal="left"/>
    </xf>
    <xf numFmtId="49" fontId="4" fillId="0" borderId="1" xfId="0" applyNumberFormat="1" applyFont="1" applyBorder="1" applyAlignment="1">
      <alignment horizontal="center"/>
    </xf>
    <xf numFmtId="49" fontId="4" fillId="0" borderId="3" xfId="0" applyNumberFormat="1" applyFont="1" applyFill="1" applyBorder="1" applyAlignment="1">
      <alignment horizontal="center"/>
    </xf>
    <xf numFmtId="0" fontId="1" fillId="0" borderId="4" xfId="0" applyFont="1" applyBorder="1" applyAlignment="1">
      <alignment horizontal="right"/>
    </xf>
    <xf numFmtId="0" fontId="1" fillId="0" borderId="0" xfId="0" applyFont="1" applyBorder="1" applyAlignment="1">
      <alignment/>
    </xf>
    <xf numFmtId="3" fontId="4" fillId="0" borderId="0" xfId="0" applyNumberFormat="1" applyFont="1" applyBorder="1" applyAlignment="1">
      <alignment horizontal="center"/>
    </xf>
    <xf numFmtId="3" fontId="4" fillId="0" borderId="0" xfId="0" applyNumberFormat="1" applyFont="1" applyBorder="1" applyAlignment="1">
      <alignment horizontal="centerContinuous"/>
    </xf>
    <xf numFmtId="3" fontId="4" fillId="0" borderId="0" xfId="0" applyNumberFormat="1" applyFont="1" applyFill="1" applyBorder="1" applyAlignment="1">
      <alignment horizontal="centerContinuous"/>
    </xf>
    <xf numFmtId="3" fontId="4" fillId="0" borderId="0" xfId="0" applyNumberFormat="1" applyFont="1" applyFill="1" applyBorder="1" applyAlignment="1">
      <alignment horizontal="center"/>
    </xf>
    <xf numFmtId="3" fontId="4" fillId="0" borderId="5" xfId="0" applyNumberFormat="1" applyFont="1" applyFill="1" applyBorder="1" applyAlignment="1">
      <alignment horizontal="center"/>
    </xf>
    <xf numFmtId="3" fontId="4" fillId="0" borderId="4" xfId="0" applyNumberFormat="1" applyFont="1" applyFill="1" applyBorder="1" applyAlignment="1">
      <alignment horizontal="center"/>
    </xf>
    <xf numFmtId="0" fontId="1" fillId="0" borderId="0" xfId="0" applyFont="1" applyBorder="1" applyAlignment="1">
      <alignment horizontal="centerContinuous"/>
    </xf>
    <xf numFmtId="179" fontId="4" fillId="0" borderId="0" xfId="15" applyFont="1" applyBorder="1" applyAlignment="1">
      <alignment horizontal="centerContinuous"/>
    </xf>
    <xf numFmtId="179" fontId="4" fillId="0" borderId="6" xfId="15" applyFont="1" applyFill="1" applyBorder="1" applyAlignment="1">
      <alignment horizontal="centerContinuous"/>
    </xf>
    <xf numFmtId="0" fontId="1" fillId="0" borderId="0" xfId="0" applyFont="1" applyAlignment="1">
      <alignment/>
    </xf>
    <xf numFmtId="0" fontId="2" fillId="0" borderId="0" xfId="0" applyFont="1" applyBorder="1" applyAlignment="1">
      <alignment/>
    </xf>
    <xf numFmtId="3" fontId="4" fillId="0" borderId="7" xfId="0" applyNumberFormat="1" applyFont="1" applyFill="1" applyBorder="1" applyAlignment="1">
      <alignment horizontal="center"/>
    </xf>
    <xf numFmtId="179" fontId="1" fillId="0" borderId="0" xfId="15" applyFont="1" applyBorder="1" applyAlignment="1">
      <alignment/>
    </xf>
    <xf numFmtId="179" fontId="1" fillId="0" borderId="6" xfId="15" applyFont="1" applyFill="1" applyBorder="1" applyAlignment="1">
      <alignment/>
    </xf>
    <xf numFmtId="0" fontId="4" fillId="0" borderId="0" xfId="0" applyFont="1" applyBorder="1" applyAlignment="1">
      <alignment/>
    </xf>
    <xf numFmtId="3" fontId="1" fillId="0" borderId="0" xfId="0" applyNumberFormat="1" applyFont="1" applyBorder="1" applyAlignment="1">
      <alignment/>
    </xf>
    <xf numFmtId="3" fontId="1" fillId="0" borderId="0" xfId="0" applyNumberFormat="1" applyFont="1" applyFill="1" applyBorder="1" applyAlignment="1">
      <alignment/>
    </xf>
    <xf numFmtId="3" fontId="1" fillId="0" borderId="7" xfId="0" applyNumberFormat="1" applyFont="1" applyFill="1" applyBorder="1" applyAlignment="1">
      <alignment/>
    </xf>
    <xf numFmtId="3" fontId="4" fillId="0" borderId="4" xfId="0" applyNumberFormat="1" applyFont="1" applyFill="1" applyBorder="1" applyAlignment="1">
      <alignment/>
    </xf>
    <xf numFmtId="4" fontId="1" fillId="0" borderId="0" xfId="15" applyNumberFormat="1" applyFont="1" applyBorder="1" applyAlignment="1">
      <alignment/>
    </xf>
    <xf numFmtId="4" fontId="1" fillId="0" borderId="0" xfId="15" applyNumberFormat="1" applyFont="1" applyFill="1" applyBorder="1" applyAlignment="1">
      <alignment/>
    </xf>
    <xf numFmtId="4" fontId="1" fillId="0" borderId="7" xfId="15" applyNumberFormat="1" applyFont="1" applyFill="1" applyBorder="1" applyAlignment="1">
      <alignment/>
    </xf>
    <xf numFmtId="4" fontId="1" fillId="0" borderId="4" xfId="15" applyNumberFormat="1" applyFont="1" applyFill="1" applyBorder="1" applyAlignment="1">
      <alignment/>
    </xf>
    <xf numFmtId="4" fontId="1" fillId="0" borderId="8" xfId="15" applyNumberFormat="1" applyFont="1" applyBorder="1" applyAlignment="1">
      <alignment/>
    </xf>
    <xf numFmtId="4" fontId="1" fillId="0" borderId="9" xfId="15" applyNumberFormat="1" applyFont="1" applyBorder="1" applyAlignment="1">
      <alignment/>
    </xf>
    <xf numFmtId="4" fontId="1" fillId="0" borderId="10" xfId="15" applyNumberFormat="1" applyFont="1" applyBorder="1" applyAlignment="1">
      <alignment/>
    </xf>
    <xf numFmtId="4" fontId="1" fillId="0" borderId="10" xfId="15" applyNumberFormat="1" applyFont="1" applyFill="1" applyBorder="1" applyAlignment="1">
      <alignment/>
    </xf>
    <xf numFmtId="4" fontId="1" fillId="0" borderId="0" xfId="15" applyNumberFormat="1" applyFont="1" applyBorder="1" applyAlignment="1" quotePrefix="1">
      <alignment horizontal="right"/>
    </xf>
    <xf numFmtId="4" fontId="1" fillId="0" borderId="6" xfId="15" applyNumberFormat="1" applyFont="1" applyFill="1" applyBorder="1" applyAlignment="1" quotePrefix="1">
      <alignment horizontal="right"/>
    </xf>
    <xf numFmtId="4" fontId="1" fillId="0" borderId="8" xfId="15" applyNumberFormat="1" applyFont="1" applyFill="1" applyBorder="1" applyAlignment="1">
      <alignment/>
    </xf>
    <xf numFmtId="0" fontId="5" fillId="0" borderId="0" xfId="0" applyFont="1" applyBorder="1" applyAlignment="1">
      <alignment/>
    </xf>
    <xf numFmtId="4" fontId="1" fillId="0" borderId="0" xfId="15" applyNumberFormat="1" applyFont="1" applyFill="1" applyBorder="1" applyAlignment="1" quotePrefix="1">
      <alignment horizontal="right"/>
    </xf>
    <xf numFmtId="4" fontId="1" fillId="0" borderId="7" xfId="15" applyNumberFormat="1" applyFont="1" applyFill="1" applyBorder="1" applyAlignment="1" quotePrefix="1">
      <alignment horizontal="right"/>
    </xf>
    <xf numFmtId="4" fontId="1" fillId="0" borderId="4" xfId="15" applyNumberFormat="1" applyFont="1" applyFill="1" applyBorder="1" applyAlignment="1" quotePrefix="1">
      <alignment horizontal="right"/>
    </xf>
    <xf numFmtId="4" fontId="1" fillId="0" borderId="6" xfId="15" applyNumberFormat="1" applyFont="1" applyFill="1" applyBorder="1" applyAlignment="1">
      <alignment/>
    </xf>
    <xf numFmtId="4" fontId="1" fillId="0" borderId="0" xfId="0" applyNumberFormat="1" applyFont="1" applyBorder="1" applyAlignment="1">
      <alignment/>
    </xf>
    <xf numFmtId="4" fontId="1" fillId="0" borderId="6" xfId="0" applyNumberFormat="1" applyFont="1" applyBorder="1" applyAlignment="1">
      <alignment/>
    </xf>
    <xf numFmtId="0" fontId="6" fillId="0" borderId="0" xfId="0" applyFont="1" applyBorder="1" applyAlignment="1">
      <alignment/>
    </xf>
    <xf numFmtId="4" fontId="1" fillId="0" borderId="9" xfId="15" applyNumberFormat="1" applyFont="1" applyFill="1" applyBorder="1" applyAlignment="1">
      <alignment/>
    </xf>
    <xf numFmtId="4" fontId="1" fillId="0" borderId="0" xfId="15" applyNumberFormat="1" applyFont="1" applyBorder="1" applyAlignment="1" quotePrefix="1">
      <alignment horizontal="center"/>
    </xf>
    <xf numFmtId="4" fontId="1" fillId="0" borderId="0" xfId="15" applyNumberFormat="1" applyFont="1" applyFill="1" applyBorder="1" applyAlignment="1" quotePrefix="1">
      <alignment horizontal="center"/>
    </xf>
    <xf numFmtId="4" fontId="1" fillId="0" borderId="0" xfId="15" applyNumberFormat="1" applyFont="1" applyBorder="1" applyAlignment="1">
      <alignment horizontal="right"/>
    </xf>
    <xf numFmtId="4" fontId="4" fillId="0" borderId="0" xfId="15" applyNumberFormat="1" applyFont="1" applyFill="1" applyBorder="1" applyAlignment="1">
      <alignment/>
    </xf>
    <xf numFmtId="0" fontId="1" fillId="0" borderId="0" xfId="0" applyFont="1" applyBorder="1" applyAlignment="1">
      <alignment wrapText="1"/>
    </xf>
    <xf numFmtId="4" fontId="1" fillId="0" borderId="6" xfId="15" applyNumberFormat="1" applyFont="1" applyBorder="1" applyAlignment="1">
      <alignment/>
    </xf>
    <xf numFmtId="4" fontId="1" fillId="0" borderId="10" xfId="0" applyNumberFormat="1" applyFont="1" applyBorder="1" applyAlignment="1">
      <alignment/>
    </xf>
    <xf numFmtId="0" fontId="1" fillId="0" borderId="0" xfId="0" applyFont="1" applyBorder="1" applyAlignment="1">
      <alignment horizontal="left"/>
    </xf>
    <xf numFmtId="4" fontId="1" fillId="0" borderId="11" xfId="15" applyNumberFormat="1" applyFont="1" applyBorder="1" applyAlignment="1">
      <alignment/>
    </xf>
    <xf numFmtId="4" fontId="1" fillId="0" borderId="10" xfId="15" applyNumberFormat="1" applyFont="1" applyBorder="1" applyAlignment="1" quotePrefix="1">
      <alignment horizontal="right"/>
    </xf>
    <xf numFmtId="4" fontId="1" fillId="0" borderId="10" xfId="15" applyNumberFormat="1" applyFont="1" applyBorder="1" applyAlignment="1" quotePrefix="1">
      <alignment horizontal="center"/>
    </xf>
    <xf numFmtId="4" fontId="4" fillId="0" borderId="0" xfId="15" applyNumberFormat="1" applyFont="1" applyBorder="1" applyAlignment="1">
      <alignment/>
    </xf>
    <xf numFmtId="4" fontId="4" fillId="0" borderId="6" xfId="15" applyNumberFormat="1" applyFont="1" applyBorder="1" applyAlignment="1">
      <alignment/>
    </xf>
    <xf numFmtId="0" fontId="1" fillId="0" borderId="4" xfId="0" applyFont="1" applyBorder="1" applyAlignment="1">
      <alignment/>
    </xf>
    <xf numFmtId="4" fontId="1" fillId="0" borderId="12" xfId="15" applyNumberFormat="1" applyFont="1" applyBorder="1" applyAlignment="1" quotePrefix="1">
      <alignment horizontal="right"/>
    </xf>
    <xf numFmtId="4" fontId="1" fillId="0" borderId="12" xfId="15" applyNumberFormat="1" applyFont="1" applyFill="1" applyBorder="1" applyAlignment="1" quotePrefix="1">
      <alignment horizontal="right"/>
    </xf>
    <xf numFmtId="0" fontId="1" fillId="0" borderId="6" xfId="0" applyFont="1" applyBorder="1" applyAlignment="1">
      <alignment/>
    </xf>
    <xf numFmtId="0" fontId="1" fillId="0" borderId="4" xfId="0" applyFont="1" applyBorder="1" applyAlignment="1">
      <alignment/>
    </xf>
    <xf numFmtId="4" fontId="1" fillId="0" borderId="0" xfId="0" applyNumberFormat="1" applyFont="1" applyFill="1" applyBorder="1" applyAlignment="1">
      <alignment/>
    </xf>
    <xf numFmtId="4" fontId="1" fillId="0" borderId="0" xfId="15" applyNumberFormat="1" applyFont="1" applyFill="1" applyBorder="1" applyAlignment="1">
      <alignment horizontal="right"/>
    </xf>
    <xf numFmtId="4" fontId="4" fillId="0" borderId="0" xfId="0" applyNumberFormat="1" applyFont="1" applyBorder="1" applyAlignment="1">
      <alignment/>
    </xf>
    <xf numFmtId="4" fontId="1" fillId="0" borderId="7" xfId="0" applyNumberFormat="1" applyFont="1" applyFill="1" applyBorder="1" applyAlignment="1">
      <alignment/>
    </xf>
    <xf numFmtId="4" fontId="1" fillId="0" borderId="4" xfId="0" applyNumberFormat="1" applyFont="1" applyFill="1" applyBorder="1" applyAlignment="1">
      <alignment/>
    </xf>
    <xf numFmtId="4" fontId="1" fillId="0" borderId="8" xfId="0" applyNumberFormat="1" applyFont="1" applyBorder="1" applyAlignment="1">
      <alignment/>
    </xf>
    <xf numFmtId="4" fontId="1" fillId="0" borderId="9" xfId="0" applyNumberFormat="1" applyFont="1" applyBorder="1" applyAlignment="1">
      <alignment/>
    </xf>
    <xf numFmtId="0" fontId="1" fillId="0" borderId="4" xfId="0" applyFont="1" applyBorder="1" applyAlignment="1">
      <alignment horizontal="left"/>
    </xf>
    <xf numFmtId="0" fontId="4" fillId="0" borderId="0" xfId="0" applyFont="1" applyBorder="1" applyAlignment="1">
      <alignment horizontal="left"/>
    </xf>
    <xf numFmtId="3" fontId="1" fillId="0" borderId="6" xfId="0" applyNumberFormat="1" applyFont="1" applyFill="1" applyBorder="1" applyAlignment="1">
      <alignment/>
    </xf>
    <xf numFmtId="4" fontId="4" fillId="0" borderId="4" xfId="15" applyNumberFormat="1" applyFont="1" applyFill="1" applyBorder="1" applyAlignment="1">
      <alignment/>
    </xf>
    <xf numFmtId="4" fontId="1" fillId="0" borderId="12" xfId="15" applyNumberFormat="1" applyFont="1" applyBorder="1" applyAlignment="1">
      <alignment/>
    </xf>
    <xf numFmtId="4" fontId="1" fillId="0" borderId="12" xfId="15" applyNumberFormat="1" applyFont="1" applyFill="1" applyBorder="1" applyAlignment="1">
      <alignment/>
    </xf>
    <xf numFmtId="0" fontId="1" fillId="0" borderId="7" xfId="0" applyFont="1" applyBorder="1" applyAlignment="1">
      <alignment/>
    </xf>
    <xf numFmtId="4" fontId="1" fillId="0" borderId="13" xfId="15" applyNumberFormat="1" applyFont="1" applyBorder="1" applyAlignment="1">
      <alignment/>
    </xf>
    <xf numFmtId="4" fontId="1" fillId="0" borderId="14" xfId="15" applyNumberFormat="1" applyFont="1" applyBorder="1" applyAlignment="1">
      <alignment/>
    </xf>
    <xf numFmtId="4" fontId="1" fillId="0" borderId="15" xfId="15" applyNumberFormat="1" applyFont="1" applyBorder="1" applyAlignment="1">
      <alignment/>
    </xf>
    <xf numFmtId="4" fontId="1" fillId="0" borderId="7" xfId="0" applyNumberFormat="1" applyFont="1" applyBorder="1" applyAlignment="1">
      <alignment/>
    </xf>
    <xf numFmtId="4" fontId="1" fillId="0" borderId="4" xfId="0" applyNumberFormat="1" applyFont="1" applyBorder="1" applyAlignment="1">
      <alignment/>
    </xf>
    <xf numFmtId="4" fontId="4" fillId="0" borderId="7" xfId="15" applyNumberFormat="1" applyFont="1" applyFill="1" applyBorder="1" applyAlignment="1">
      <alignment/>
    </xf>
    <xf numFmtId="4" fontId="1" fillId="0" borderId="6" xfId="15" applyNumberFormat="1" applyFont="1" applyBorder="1" applyAlignment="1">
      <alignment horizontal="right"/>
    </xf>
    <xf numFmtId="4" fontId="1" fillId="0" borderId="11" xfId="15" applyNumberFormat="1" applyFont="1" applyBorder="1" applyAlignment="1" quotePrefix="1">
      <alignment horizontal="right"/>
    </xf>
    <xf numFmtId="4" fontId="1" fillId="0" borderId="1" xfId="15" applyNumberFormat="1" applyFont="1" applyBorder="1" applyAlignment="1">
      <alignment/>
    </xf>
    <xf numFmtId="4" fontId="1" fillId="0" borderId="1" xfId="15" applyNumberFormat="1" applyFont="1" applyFill="1" applyBorder="1" applyAlignment="1">
      <alignment/>
    </xf>
    <xf numFmtId="4" fontId="7" fillId="0" borderId="0" xfId="0" applyNumberFormat="1" applyFont="1" applyBorder="1" applyAlignment="1" quotePrefix="1">
      <alignment/>
    </xf>
    <xf numFmtId="0" fontId="7" fillId="0" borderId="0" xfId="0" applyFont="1" applyBorder="1" applyAlignment="1">
      <alignment/>
    </xf>
    <xf numFmtId="4" fontId="7" fillId="0" borderId="6" xfId="0" applyNumberFormat="1" applyFont="1" applyBorder="1" applyAlignment="1" quotePrefix="1">
      <alignment/>
    </xf>
    <xf numFmtId="4" fontId="1" fillId="0" borderId="6" xfId="0" applyNumberFormat="1" applyFont="1" applyFill="1" applyBorder="1" applyAlignment="1">
      <alignment/>
    </xf>
    <xf numFmtId="3" fontId="7" fillId="0" borderId="0" xfId="0" applyNumberFormat="1" applyFont="1" applyBorder="1" applyAlignment="1">
      <alignment horizontal="centerContinuous"/>
    </xf>
    <xf numFmtId="3" fontId="7" fillId="0" borderId="0" xfId="0" applyNumberFormat="1" applyFont="1" applyBorder="1" applyAlignment="1">
      <alignment/>
    </xf>
    <xf numFmtId="3" fontId="1" fillId="0" borderId="0" xfId="0" applyNumberFormat="1" applyFont="1" applyBorder="1" applyAlignment="1">
      <alignment horizontal="centerContinuous"/>
    </xf>
    <xf numFmtId="3" fontId="1" fillId="0" borderId="0" xfId="0" applyNumberFormat="1" applyFont="1" applyFill="1" applyBorder="1" applyAlignment="1">
      <alignment horizontal="centerContinuous"/>
    </xf>
    <xf numFmtId="3" fontId="7" fillId="0" borderId="0" xfId="0" applyNumberFormat="1" applyFont="1" applyBorder="1" applyAlignment="1" quotePrefix="1">
      <alignment/>
    </xf>
    <xf numFmtId="0" fontId="1" fillId="0" borderId="0" xfId="0" applyFont="1" applyBorder="1" applyAlignment="1">
      <alignment horizontal="center"/>
    </xf>
    <xf numFmtId="0" fontId="2" fillId="0" borderId="16" xfId="0" applyFont="1" applyBorder="1" applyAlignment="1">
      <alignment horizontal="centerContinuous"/>
    </xf>
    <xf numFmtId="3" fontId="3" fillId="0" borderId="16" xfId="0" applyNumberFormat="1" applyFont="1" applyBorder="1" applyAlignment="1">
      <alignment horizontal="centerContinuous"/>
    </xf>
    <xf numFmtId="3" fontId="3" fillId="0" borderId="16" xfId="0" applyNumberFormat="1" applyFont="1" applyFill="1" applyBorder="1" applyAlignment="1">
      <alignment horizontal="centerContinuous"/>
    </xf>
    <xf numFmtId="3" fontId="3" fillId="0" borderId="17" xfId="0" applyNumberFormat="1" applyFont="1" applyFill="1" applyBorder="1" applyAlignment="1">
      <alignment horizontal="centerContinuous"/>
    </xf>
    <xf numFmtId="3" fontId="3" fillId="0" borderId="18" xfId="0" applyNumberFormat="1" applyFont="1" applyFill="1" applyBorder="1" applyAlignment="1">
      <alignment horizontal="centerContinuous"/>
    </xf>
    <xf numFmtId="3" fontId="3" fillId="0" borderId="2" xfId="0" applyNumberFormat="1" applyFont="1" applyFill="1" applyBorder="1" applyAlignment="1">
      <alignment horizontal="centerContinuous"/>
    </xf>
    <xf numFmtId="3" fontId="3" fillId="0" borderId="1" xfId="0" applyNumberFormat="1" applyFont="1" applyFill="1" applyBorder="1" applyAlignment="1">
      <alignment horizontal="centerContinuous"/>
    </xf>
    <xf numFmtId="0" fontId="2" fillId="0" borderId="16" xfId="0" applyFont="1" applyBorder="1" applyAlignment="1">
      <alignment horizontal="left"/>
    </xf>
    <xf numFmtId="4" fontId="1" fillId="0" borderId="16" xfId="0" applyNumberFormat="1" applyFont="1" applyBorder="1" applyAlignment="1">
      <alignment/>
    </xf>
    <xf numFmtId="4" fontId="1" fillId="0" borderId="17" xfId="0" applyNumberFormat="1" applyFont="1" applyFill="1" applyBorder="1" applyAlignment="1">
      <alignment/>
    </xf>
    <xf numFmtId="49" fontId="4" fillId="0" borderId="0" xfId="0" applyNumberFormat="1" applyFont="1" applyBorder="1" applyAlignment="1">
      <alignment horizontal="center"/>
    </xf>
    <xf numFmtId="3" fontId="1" fillId="0" borderId="5" xfId="0" applyNumberFormat="1" applyFont="1" applyFill="1" applyBorder="1" applyAlignment="1">
      <alignment horizontal="centerContinuous"/>
    </xf>
    <xf numFmtId="3" fontId="1" fillId="0" borderId="2" xfId="0" applyNumberFormat="1" applyFont="1" applyFill="1" applyBorder="1" applyAlignment="1">
      <alignment horizontal="centerContinuous"/>
    </xf>
    <xf numFmtId="3" fontId="1" fillId="0" borderId="1" xfId="0" applyNumberFormat="1" applyFont="1" applyFill="1" applyBorder="1" applyAlignment="1">
      <alignment horizontal="centerContinuous"/>
    </xf>
    <xf numFmtId="1" fontId="4" fillId="0" borderId="0" xfId="0" applyNumberFormat="1" applyFont="1" applyBorder="1" applyAlignment="1">
      <alignment horizontal="center"/>
    </xf>
    <xf numFmtId="4" fontId="4" fillId="0" borderId="6" xfId="0" applyNumberFormat="1" applyFont="1" applyBorder="1" applyAlignment="1">
      <alignment horizontal="center"/>
    </xf>
    <xf numFmtId="0" fontId="4" fillId="0" borderId="0" xfId="0" applyFont="1" applyBorder="1" applyAlignment="1">
      <alignment horizontal="right"/>
    </xf>
    <xf numFmtId="3" fontId="1" fillId="0" borderId="0" xfId="0" applyNumberFormat="1" applyFont="1" applyBorder="1" applyAlignment="1">
      <alignment horizontal="center"/>
    </xf>
    <xf numFmtId="3" fontId="1" fillId="0" borderId="4" xfId="0" applyNumberFormat="1" applyFont="1" applyFill="1" applyBorder="1" applyAlignment="1">
      <alignment/>
    </xf>
    <xf numFmtId="4" fontId="1" fillId="0" borderId="10" xfId="0" applyNumberFormat="1" applyFont="1" applyBorder="1" applyAlignment="1">
      <alignment/>
    </xf>
    <xf numFmtId="4" fontId="1" fillId="0" borderId="11" xfId="0" applyNumberFormat="1" applyFont="1" applyBorder="1" applyAlignment="1">
      <alignment/>
    </xf>
    <xf numFmtId="4" fontId="1" fillId="0" borderId="10" xfId="0" applyNumberFormat="1" applyFont="1" applyBorder="1" applyAlignment="1">
      <alignment horizontal="right"/>
    </xf>
    <xf numFmtId="4" fontId="1" fillId="0" borderId="11" xfId="0" applyNumberFormat="1" applyFont="1" applyBorder="1" applyAlignment="1">
      <alignment horizontal="right"/>
    </xf>
    <xf numFmtId="0" fontId="4" fillId="0" borderId="4" xfId="0" applyFont="1" applyBorder="1" applyAlignment="1">
      <alignment/>
    </xf>
    <xf numFmtId="4" fontId="1" fillId="0" borderId="13" xfId="0" applyNumberFormat="1" applyFont="1" applyBorder="1" applyAlignment="1">
      <alignment/>
    </xf>
    <xf numFmtId="4" fontId="1" fillId="0" borderId="14" xfId="0" applyNumberFormat="1" applyFont="1" applyBorder="1" applyAlignment="1">
      <alignment/>
    </xf>
    <xf numFmtId="4" fontId="1" fillId="0" borderId="0" xfId="0" applyNumberFormat="1" applyFont="1" applyBorder="1" applyAlignment="1" quotePrefix="1">
      <alignment horizontal="right"/>
    </xf>
    <xf numFmtId="4" fontId="1" fillId="0" borderId="6" xfId="0" applyNumberFormat="1" applyFont="1" applyBorder="1" applyAlignment="1" quotePrefix="1">
      <alignment horizontal="right"/>
    </xf>
    <xf numFmtId="4" fontId="1" fillId="0" borderId="0" xfId="0" applyNumberFormat="1" applyFont="1" applyBorder="1" applyAlignment="1">
      <alignment horizontal="right"/>
    </xf>
    <xf numFmtId="4" fontId="1" fillId="0" borderId="6" xfId="0" applyNumberFormat="1" applyFont="1" applyBorder="1" applyAlignment="1">
      <alignment horizontal="right"/>
    </xf>
    <xf numFmtId="0" fontId="6" fillId="0" borderId="0" xfId="0" applyNumberFormat="1" applyFont="1" applyBorder="1" applyAlignment="1">
      <alignment wrapText="1"/>
    </xf>
    <xf numFmtId="4" fontId="1" fillId="0" borderId="0" xfId="0" applyNumberFormat="1" applyFont="1" applyBorder="1" applyAlignment="1">
      <alignment horizontal="centerContinuous"/>
    </xf>
    <xf numFmtId="4" fontId="1" fillId="0" borderId="6" xfId="0" applyNumberFormat="1" applyFont="1" applyFill="1" applyBorder="1" applyAlignment="1">
      <alignment horizontal="centerContinuous"/>
    </xf>
    <xf numFmtId="0" fontId="1" fillId="0" borderId="0" xfId="0" applyFont="1" applyFill="1" applyBorder="1" applyAlignment="1">
      <alignment/>
    </xf>
    <xf numFmtId="3" fontId="1" fillId="0" borderId="0" xfId="0" applyNumberFormat="1" applyFont="1" applyAlignment="1">
      <alignment/>
    </xf>
    <xf numFmtId="3" fontId="1" fillId="0" borderId="0" xfId="0" applyNumberFormat="1" applyFont="1" applyFill="1" applyAlignment="1">
      <alignment/>
    </xf>
    <xf numFmtId="0" fontId="1" fillId="0" borderId="19" xfId="0" applyFont="1" applyBorder="1" applyAlignment="1">
      <alignment/>
    </xf>
    <xf numFmtId="0" fontId="1" fillId="0" borderId="10" xfId="0" applyFont="1" applyBorder="1" applyAlignment="1">
      <alignment/>
    </xf>
    <xf numFmtId="0" fontId="1" fillId="0" borderId="10" xfId="0" applyFont="1" applyBorder="1" applyAlignment="1">
      <alignment horizontal="center"/>
    </xf>
    <xf numFmtId="3" fontId="1" fillId="0" borderId="10" xfId="0" applyNumberFormat="1" applyFont="1" applyBorder="1" applyAlignment="1">
      <alignment/>
    </xf>
    <xf numFmtId="3" fontId="1" fillId="0" borderId="10" xfId="0" applyNumberFormat="1" applyFont="1" applyBorder="1" applyAlignment="1">
      <alignment horizontal="center"/>
    </xf>
    <xf numFmtId="3" fontId="1" fillId="0" borderId="10" xfId="0" applyNumberFormat="1" applyFont="1" applyBorder="1" applyAlignment="1">
      <alignment horizontal="centerContinuous"/>
    </xf>
    <xf numFmtId="0" fontId="1" fillId="0" borderId="10" xfId="0" applyFont="1" applyBorder="1" applyAlignment="1">
      <alignment horizontal="centerContinuous"/>
    </xf>
    <xf numFmtId="3" fontId="1" fillId="0" borderId="10" xfId="0" applyNumberFormat="1" applyFont="1" applyFill="1" applyBorder="1" applyAlignment="1">
      <alignment horizontal="centerContinuous"/>
    </xf>
    <xf numFmtId="4" fontId="1" fillId="0" borderId="11" xfId="0" applyNumberFormat="1" applyFont="1" applyFill="1" applyBorder="1" applyAlignment="1">
      <alignment/>
    </xf>
    <xf numFmtId="0" fontId="1" fillId="0" borderId="0" xfId="0" applyFont="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9525</xdr:colOff>
      <xdr:row>104</xdr:row>
      <xdr:rowOff>0</xdr:rowOff>
    </xdr:from>
    <xdr:to>
      <xdr:col>20</xdr:col>
      <xdr:colOff>9525</xdr:colOff>
      <xdr:row>104</xdr:row>
      <xdr:rowOff>0</xdr:rowOff>
    </xdr:to>
    <xdr:sp>
      <xdr:nvSpPr>
        <xdr:cNvPr id="1" name="Line 1"/>
        <xdr:cNvSpPr>
          <a:spLocks/>
        </xdr:cNvSpPr>
      </xdr:nvSpPr>
      <xdr:spPr>
        <a:xfrm>
          <a:off x="10115550" y="15735300"/>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19050</xdr:colOff>
      <xdr:row>120</xdr:row>
      <xdr:rowOff>9525</xdr:rowOff>
    </xdr:from>
    <xdr:to>
      <xdr:col>20</xdr:col>
      <xdr:colOff>19050</xdr:colOff>
      <xdr:row>120</xdr:row>
      <xdr:rowOff>9525</xdr:rowOff>
    </xdr:to>
    <xdr:sp>
      <xdr:nvSpPr>
        <xdr:cNvPr id="2" name="Line 2"/>
        <xdr:cNvSpPr>
          <a:spLocks/>
        </xdr:cNvSpPr>
      </xdr:nvSpPr>
      <xdr:spPr>
        <a:xfrm>
          <a:off x="10944225" y="19211925"/>
          <a:ext cx="895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9525</xdr:colOff>
      <xdr:row>117</xdr:row>
      <xdr:rowOff>0</xdr:rowOff>
    </xdr:from>
    <xdr:to>
      <xdr:col>20</xdr:col>
      <xdr:colOff>9525</xdr:colOff>
      <xdr:row>117</xdr:row>
      <xdr:rowOff>0</xdr:rowOff>
    </xdr:to>
    <xdr:sp>
      <xdr:nvSpPr>
        <xdr:cNvPr id="3" name="Line 3"/>
        <xdr:cNvSpPr>
          <a:spLocks/>
        </xdr:cNvSpPr>
      </xdr:nvSpPr>
      <xdr:spPr>
        <a:xfrm>
          <a:off x="10115550" y="18345150"/>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447675</xdr:colOff>
      <xdr:row>127</xdr:row>
      <xdr:rowOff>0</xdr:rowOff>
    </xdr:from>
    <xdr:to>
      <xdr:col>8</xdr:col>
      <xdr:colOff>0</xdr:colOff>
      <xdr:row>127</xdr:row>
      <xdr:rowOff>0</xdr:rowOff>
    </xdr:to>
    <xdr:sp>
      <xdr:nvSpPr>
        <xdr:cNvPr id="4" name="Line 4"/>
        <xdr:cNvSpPr>
          <a:spLocks/>
        </xdr:cNvSpPr>
      </xdr:nvSpPr>
      <xdr:spPr>
        <a:xfrm>
          <a:off x="4667250" y="20650200"/>
          <a:ext cx="400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457200</xdr:colOff>
      <xdr:row>127</xdr:row>
      <xdr:rowOff>0</xdr:rowOff>
    </xdr:from>
    <xdr:to>
      <xdr:col>17</xdr:col>
      <xdr:colOff>9525</xdr:colOff>
      <xdr:row>127</xdr:row>
      <xdr:rowOff>0</xdr:rowOff>
    </xdr:to>
    <xdr:sp>
      <xdr:nvSpPr>
        <xdr:cNvPr id="5" name="Line 5"/>
        <xdr:cNvSpPr>
          <a:spLocks/>
        </xdr:cNvSpPr>
      </xdr:nvSpPr>
      <xdr:spPr>
        <a:xfrm>
          <a:off x="7239000" y="20650200"/>
          <a:ext cx="790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133</xdr:row>
      <xdr:rowOff>28575</xdr:rowOff>
    </xdr:from>
    <xdr:to>
      <xdr:col>22</xdr:col>
      <xdr:colOff>0</xdr:colOff>
      <xdr:row>136</xdr:row>
      <xdr:rowOff>57150</xdr:rowOff>
    </xdr:to>
    <xdr:sp>
      <xdr:nvSpPr>
        <xdr:cNvPr id="6" name="Text 16"/>
        <xdr:cNvSpPr txBox="1">
          <a:spLocks noChangeArrowheads="1"/>
        </xdr:cNvSpPr>
      </xdr:nvSpPr>
      <xdr:spPr>
        <a:xfrm>
          <a:off x="476250" y="21564600"/>
          <a:ext cx="12906375" cy="45720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AUDITOR’S REPORT
To the Shareholders of “SPACE HELLAS S.A.”
 CERTIFICATE
</a:t>
          </a:r>
        </a:p>
      </xdr:txBody>
    </xdr:sp>
    <xdr:clientData/>
  </xdr:twoCellAnchor>
  <xdr:twoCellAnchor>
    <xdr:from>
      <xdr:col>2</xdr:col>
      <xdr:colOff>9525</xdr:colOff>
      <xdr:row>136</xdr:row>
      <xdr:rowOff>76200</xdr:rowOff>
    </xdr:from>
    <xdr:to>
      <xdr:col>21</xdr:col>
      <xdr:colOff>790575</xdr:colOff>
      <xdr:row>160</xdr:row>
      <xdr:rowOff>76200</xdr:rowOff>
    </xdr:to>
    <xdr:sp>
      <xdr:nvSpPr>
        <xdr:cNvPr id="7" name="Text 15"/>
        <xdr:cNvSpPr txBox="1">
          <a:spLocks noChangeArrowheads="1"/>
        </xdr:cNvSpPr>
      </xdr:nvSpPr>
      <xdr:spPr>
        <a:xfrm>
          <a:off x="485775" y="22040850"/>
          <a:ext cx="12839700" cy="342900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We have audited the above Financial Statements as well as the related Notes on the Accounts of “SPACE HELLAS S.A.” for the year ended December 31, 2003. We conducted our audit, within the scope of which we obtained also a full accounting report of the Company’s Branch operations, in accordance with the provisions of art. 37 of the Companies’ Act of Greece (c.L. 2190/1920) and also in conformity with the standards of auditing followed by the Institute of Certified Auditors-Accountants in Greece, which comply with the International Standards on Auditing and accordingly included such tests of the accounting records and such other auditing procedures as we considered necessary in the circumstances. We have examined the books of account and records kept by the Company and we obtained all the information and explanations we needed for the purpose of our audit. The Company has applied properly the Hellenic General Accounting Plan. Except for the case of our note No. 1a below, no change in the inventory valuation method has been made, as compared with that of the previous year and the production cost arisen from the accounting books was determined according to the accepted cost accounting principles. We have verified that the Board of Directors’ Report to the Annual General Meeting of Shareholders is consistent with the related Financial Statements. The Notes on the Accounts include the information required by the par. 1, art. 43a L. 2190/1920 (Companies’ Act of Greece). As a result of our audit it is noted that: 1) In the Balance Sheet item “Participating interests in affiliated undertakings” and “Participating interests in other undertakings” are included: a) the participation value of four limited companies (S.A.), whose shares are unlisted on the A.S.E. and the financial statements of three of these companies are audited by a Certified Auditor – Accountant. The valuation of these participations was made, to the contrary of the previous year, at market value as this arises from the respective balance sheets of 31.12.2003 and occurred a loss of EURO 2.260.880,06 with which were charged the results of the year. Had the company applied the same method also on the previous year, it should have been charged the results of the previous years with EURO 2.164.383 and the results of the present with EURO 96.497,00 b) the participation value in a foreign Limited Liability Company (Ltd), whose financial statements are not audited by a Certified Auditor Accountant and its current value, according to its first balance sheet at 31.12.2003 is shorter than its acquisition cost by EURO 77.769,16 with which were charged the results for the year, c) the acquisition cost of a participation in a limited liability company (Ltd) of EURO 20.000, whose first fiscal year ends on 31.12.2004 and d) the acquisition cost of a participation in a Joint – Venture of EURO 25.000, which is not audited by a Certified Auditor Accountant and does not publish financial statements. The income from this participation EURO 4.960,41 are included in the item “Income from participations”. 2) The set up provision for bad debts of EURO 194 thousand should have been increased by approximately EURO 1.900 thousand, out of which approximately EURO 1.700 thousand should have been charged to the results for the previous years and the amount of approximately EURO 200 thousand the results for the year, to cover losses from contingent losses from the non-liquidation of receivables from “Trade debtors” and “Cheques receivable”. 3) The company based on opinion No. 205/1988 of the Administration legal Advisors Plenary Session, does not set up a provision for staff retirement benefits. Had the company set up such a provision, according to the provisions of article 42e par. 14 of c.L. 2190/1920 it would have amounted to approximately EURO 850.000 and would have been charged to the results for the year with approximately EURO 100.000 and with the balance the preceding years’ results. 4) The company has been through tax authorities control up until the fiscal year 2002 and therefore its tax liabilities for the present year are not yet definitive. In our opinion, the above Financial Statements, which are in agreement with the books and records of the Company, together with the Notes on the Accounts, after taking into consideration our foregoing notes as well as the company’s notes under the Balance Sheet, give a true and fair view of the Company’s assets, liabilities and financial position as at December 31, 2003 and of the results of its operations for the year ended on that date, in conformity with legal requirements and generally accepted accounting principles applied on a basis consistent with that of the preceding year, except for the case of the above note No. 1a.
Athens, 25 February, 2004
The Certified Public Accountant – Auditor
DIMOS N. PITELIS
SOEL Reg. No. 14481
SOL S.A. – Certified Auditors Accountants
</a:t>
          </a:r>
        </a:p>
      </xdr:txBody>
    </xdr:sp>
    <xdr:clientData fLocksWithSheet="0"/>
  </xdr:twoCellAnchor>
  <xdr:twoCellAnchor>
    <xdr:from>
      <xdr:col>19</xdr:col>
      <xdr:colOff>200025</xdr:colOff>
      <xdr:row>106</xdr:row>
      <xdr:rowOff>0</xdr:rowOff>
    </xdr:from>
    <xdr:to>
      <xdr:col>20</xdr:col>
      <xdr:colOff>0</xdr:colOff>
      <xdr:row>106</xdr:row>
      <xdr:rowOff>0</xdr:rowOff>
    </xdr:to>
    <xdr:sp>
      <xdr:nvSpPr>
        <xdr:cNvPr id="8" name="Line 8"/>
        <xdr:cNvSpPr>
          <a:spLocks/>
        </xdr:cNvSpPr>
      </xdr:nvSpPr>
      <xdr:spPr>
        <a:xfrm>
          <a:off x="11125200" y="16021050"/>
          <a:ext cx="695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447675</xdr:colOff>
      <xdr:row>127</xdr:row>
      <xdr:rowOff>0</xdr:rowOff>
    </xdr:from>
    <xdr:to>
      <xdr:col>14</xdr:col>
      <xdr:colOff>0</xdr:colOff>
      <xdr:row>127</xdr:row>
      <xdr:rowOff>0</xdr:rowOff>
    </xdr:to>
    <xdr:sp>
      <xdr:nvSpPr>
        <xdr:cNvPr id="9" name="Line 9"/>
        <xdr:cNvSpPr>
          <a:spLocks/>
        </xdr:cNvSpPr>
      </xdr:nvSpPr>
      <xdr:spPr>
        <a:xfrm>
          <a:off x="7229475" y="20650200"/>
          <a:ext cx="400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104</xdr:row>
      <xdr:rowOff>0</xdr:rowOff>
    </xdr:from>
    <xdr:to>
      <xdr:col>22</xdr:col>
      <xdr:colOff>0</xdr:colOff>
      <xdr:row>104</xdr:row>
      <xdr:rowOff>0</xdr:rowOff>
    </xdr:to>
    <xdr:sp>
      <xdr:nvSpPr>
        <xdr:cNvPr id="10" name="Line 10"/>
        <xdr:cNvSpPr>
          <a:spLocks/>
        </xdr:cNvSpPr>
      </xdr:nvSpPr>
      <xdr:spPr>
        <a:xfrm>
          <a:off x="11830050" y="15735300"/>
          <a:ext cx="1552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19050</xdr:colOff>
      <xdr:row>120</xdr:row>
      <xdr:rowOff>9525</xdr:rowOff>
    </xdr:from>
    <xdr:to>
      <xdr:col>22</xdr:col>
      <xdr:colOff>0</xdr:colOff>
      <xdr:row>120</xdr:row>
      <xdr:rowOff>9525</xdr:rowOff>
    </xdr:to>
    <xdr:sp>
      <xdr:nvSpPr>
        <xdr:cNvPr id="11" name="Line 11"/>
        <xdr:cNvSpPr>
          <a:spLocks/>
        </xdr:cNvSpPr>
      </xdr:nvSpPr>
      <xdr:spPr>
        <a:xfrm>
          <a:off x="12553950" y="19211925"/>
          <a:ext cx="828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117</xdr:row>
      <xdr:rowOff>0</xdr:rowOff>
    </xdr:from>
    <xdr:to>
      <xdr:col>22</xdr:col>
      <xdr:colOff>0</xdr:colOff>
      <xdr:row>117</xdr:row>
      <xdr:rowOff>0</xdr:rowOff>
    </xdr:to>
    <xdr:sp>
      <xdr:nvSpPr>
        <xdr:cNvPr id="12" name="Line 12"/>
        <xdr:cNvSpPr>
          <a:spLocks/>
        </xdr:cNvSpPr>
      </xdr:nvSpPr>
      <xdr:spPr>
        <a:xfrm>
          <a:off x="11830050" y="18345150"/>
          <a:ext cx="1552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200025</xdr:colOff>
      <xdr:row>106</xdr:row>
      <xdr:rowOff>0</xdr:rowOff>
    </xdr:from>
    <xdr:to>
      <xdr:col>22</xdr:col>
      <xdr:colOff>0</xdr:colOff>
      <xdr:row>106</xdr:row>
      <xdr:rowOff>0</xdr:rowOff>
    </xdr:to>
    <xdr:sp>
      <xdr:nvSpPr>
        <xdr:cNvPr id="13" name="Line 13"/>
        <xdr:cNvSpPr>
          <a:spLocks/>
        </xdr:cNvSpPr>
      </xdr:nvSpPr>
      <xdr:spPr>
        <a:xfrm>
          <a:off x="12734925" y="16021050"/>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117</xdr:row>
      <xdr:rowOff>0</xdr:rowOff>
    </xdr:from>
    <xdr:to>
      <xdr:col>22</xdr:col>
      <xdr:colOff>0</xdr:colOff>
      <xdr:row>117</xdr:row>
      <xdr:rowOff>0</xdr:rowOff>
    </xdr:to>
    <xdr:sp>
      <xdr:nvSpPr>
        <xdr:cNvPr id="14" name="Line 14"/>
        <xdr:cNvSpPr>
          <a:spLocks/>
        </xdr:cNvSpPr>
      </xdr:nvSpPr>
      <xdr:spPr>
        <a:xfrm>
          <a:off x="11830050" y="18345150"/>
          <a:ext cx="1552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117</xdr:row>
      <xdr:rowOff>0</xdr:rowOff>
    </xdr:from>
    <xdr:to>
      <xdr:col>22</xdr:col>
      <xdr:colOff>0</xdr:colOff>
      <xdr:row>117</xdr:row>
      <xdr:rowOff>0</xdr:rowOff>
    </xdr:to>
    <xdr:sp>
      <xdr:nvSpPr>
        <xdr:cNvPr id="15" name="Line 15"/>
        <xdr:cNvSpPr>
          <a:spLocks/>
        </xdr:cNvSpPr>
      </xdr:nvSpPr>
      <xdr:spPr>
        <a:xfrm>
          <a:off x="11830050" y="18345150"/>
          <a:ext cx="1552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19050</xdr:colOff>
      <xdr:row>120</xdr:row>
      <xdr:rowOff>9525</xdr:rowOff>
    </xdr:from>
    <xdr:to>
      <xdr:col>22</xdr:col>
      <xdr:colOff>0</xdr:colOff>
      <xdr:row>120</xdr:row>
      <xdr:rowOff>9525</xdr:rowOff>
    </xdr:to>
    <xdr:sp>
      <xdr:nvSpPr>
        <xdr:cNvPr id="16" name="Line 16"/>
        <xdr:cNvSpPr>
          <a:spLocks/>
        </xdr:cNvSpPr>
      </xdr:nvSpPr>
      <xdr:spPr>
        <a:xfrm>
          <a:off x="12553950" y="19211925"/>
          <a:ext cx="828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Y1045"/>
  <sheetViews>
    <sheetView tabSelected="1" view="pageBreakPreview" zoomScale="60" workbookViewId="0" topLeftCell="A1">
      <selection activeCell="F131" sqref="F131"/>
    </sheetView>
  </sheetViews>
  <sheetFormatPr defaultColWidth="9.140625" defaultRowHeight="12.75"/>
  <cols>
    <col min="1" max="1" width="4.28125" style="29" customWidth="1"/>
    <col min="2" max="2" width="2.8515625" style="29" customWidth="1"/>
    <col min="3" max="3" width="30.140625" style="29" customWidth="1"/>
    <col min="4" max="4" width="11.8515625" style="145" customWidth="1"/>
    <col min="5" max="5" width="0.71875" style="35" customWidth="1"/>
    <col min="6" max="6" width="12.7109375" style="145" customWidth="1"/>
    <col min="7" max="7" width="0.71875" style="35" customWidth="1"/>
    <col min="8" max="8" width="12.7109375" style="145" bestFit="1" customWidth="1"/>
    <col min="9" max="9" width="0.5625" style="35" customWidth="1"/>
    <col min="10" max="10" width="11.7109375" style="145" bestFit="1" customWidth="1"/>
    <col min="11" max="11" width="0.9921875" style="35" customWidth="1"/>
    <col min="12" max="12" width="11.7109375" style="146" bestFit="1" customWidth="1"/>
    <col min="13" max="13" width="0.71875" style="36" customWidth="1"/>
    <col min="14" max="14" width="12.7109375" style="146" bestFit="1" customWidth="1"/>
    <col min="15" max="15" width="1.28515625" style="146" customWidth="1"/>
    <col min="16" max="16" width="1.8515625" style="146" customWidth="1"/>
    <col min="17" max="17" width="2.7109375" style="146" customWidth="1"/>
    <col min="18" max="18" width="31.28125" style="29" customWidth="1"/>
    <col min="19" max="19" width="12.28125" style="29" bestFit="1" customWidth="1"/>
    <col min="20" max="20" width="13.421875" style="145" bestFit="1" customWidth="1"/>
    <col min="21" max="21" width="10.7109375" style="35" bestFit="1" customWidth="1"/>
    <col min="22" max="22" width="12.7109375" style="146" bestFit="1" customWidth="1"/>
    <col min="23" max="16384" width="9.140625" style="29" customWidth="1"/>
  </cols>
  <sheetData>
    <row r="1" spans="1:22" s="5" customFormat="1" ht="11.25">
      <c r="A1" s="1"/>
      <c r="B1" s="2"/>
      <c r="C1" s="3" t="s">
        <v>0</v>
      </c>
      <c r="D1" s="3"/>
      <c r="E1" s="4"/>
      <c r="F1" s="3"/>
      <c r="G1" s="4"/>
      <c r="H1" s="3"/>
      <c r="I1" s="4"/>
      <c r="J1" s="3"/>
      <c r="K1" s="4"/>
      <c r="L1" s="3"/>
      <c r="M1" s="4"/>
      <c r="N1" s="3"/>
      <c r="O1" s="3"/>
      <c r="P1" s="3"/>
      <c r="Q1" s="3"/>
      <c r="R1" s="3"/>
      <c r="S1" s="3"/>
      <c r="T1" s="3"/>
      <c r="U1" s="4"/>
      <c r="V1" s="3"/>
    </row>
    <row r="2" spans="1:22" s="5" customFormat="1" ht="14.25" customHeight="1">
      <c r="A2" s="1"/>
      <c r="B2" s="2"/>
      <c r="C2" s="4" t="s">
        <v>1</v>
      </c>
      <c r="D2" s="4"/>
      <c r="E2" s="4"/>
      <c r="F2" s="4"/>
      <c r="G2" s="4"/>
      <c r="H2" s="4"/>
      <c r="I2" s="4"/>
      <c r="J2" s="4"/>
      <c r="K2" s="4"/>
      <c r="L2" s="4"/>
      <c r="M2" s="4"/>
      <c r="N2" s="4"/>
      <c r="O2" s="4"/>
      <c r="P2" s="4"/>
      <c r="Q2" s="4"/>
      <c r="R2" s="4"/>
      <c r="S2" s="4"/>
      <c r="T2" s="4"/>
      <c r="U2" s="4"/>
      <c r="V2" s="4"/>
    </row>
    <row r="3" spans="1:22" s="5" customFormat="1" ht="11.25">
      <c r="A3" s="1"/>
      <c r="B3" s="2"/>
      <c r="C3" s="4" t="s">
        <v>2</v>
      </c>
      <c r="D3" s="4"/>
      <c r="E3" s="4"/>
      <c r="F3" s="4"/>
      <c r="G3" s="4"/>
      <c r="H3" s="4"/>
      <c r="I3" s="4"/>
      <c r="J3" s="4"/>
      <c r="K3" s="4"/>
      <c r="L3" s="4"/>
      <c r="M3" s="4"/>
      <c r="N3" s="4"/>
      <c r="O3" s="4"/>
      <c r="P3" s="4"/>
      <c r="Q3" s="4"/>
      <c r="R3" s="4"/>
      <c r="S3" s="4"/>
      <c r="T3" s="4"/>
      <c r="U3" s="4"/>
      <c r="V3" s="4"/>
    </row>
    <row r="4" spans="1:22" s="5" customFormat="1" ht="11.25">
      <c r="A4" s="1"/>
      <c r="B4" s="2"/>
      <c r="C4" s="4" t="s">
        <v>3</v>
      </c>
      <c r="D4" s="4"/>
      <c r="E4" s="4"/>
      <c r="F4" s="4"/>
      <c r="G4" s="4"/>
      <c r="H4" s="4"/>
      <c r="I4" s="4"/>
      <c r="J4" s="4"/>
      <c r="K4" s="4"/>
      <c r="L4" s="4"/>
      <c r="M4" s="4"/>
      <c r="N4" s="4"/>
      <c r="O4" s="4"/>
      <c r="P4" s="4"/>
      <c r="Q4" s="4"/>
      <c r="R4" s="4"/>
      <c r="S4" s="4"/>
      <c r="T4" s="4"/>
      <c r="U4" s="4"/>
      <c r="V4" s="4"/>
    </row>
    <row r="5" spans="1:22" s="5" customFormat="1" ht="11.25">
      <c r="A5" s="6"/>
      <c r="B5" s="7"/>
      <c r="C5" s="8" t="s">
        <v>4</v>
      </c>
      <c r="D5" s="9"/>
      <c r="E5" s="9"/>
      <c r="F5" s="10" t="s">
        <v>5</v>
      </c>
      <c r="G5" s="10"/>
      <c r="H5" s="9"/>
      <c r="I5" s="9"/>
      <c r="J5" s="9"/>
      <c r="K5" s="9"/>
      <c r="L5" s="11" t="s">
        <v>6</v>
      </c>
      <c r="M5" s="11"/>
      <c r="N5" s="12"/>
      <c r="O5" s="13"/>
      <c r="P5" s="13"/>
      <c r="Q5" s="14"/>
      <c r="R5" s="15" t="s">
        <v>7</v>
      </c>
      <c r="S5" s="15"/>
      <c r="T5" s="16" t="s">
        <v>5</v>
      </c>
      <c r="U5" s="16"/>
      <c r="V5" s="17" t="s">
        <v>6</v>
      </c>
    </row>
    <row r="6" spans="1:22" ht="11.25">
      <c r="A6" s="18"/>
      <c r="B6" s="19"/>
      <c r="C6" s="4"/>
      <c r="D6" s="20" t="s">
        <v>8</v>
      </c>
      <c r="E6" s="20"/>
      <c r="F6" s="21" t="s">
        <v>9</v>
      </c>
      <c r="G6" s="21"/>
      <c r="H6" s="20" t="s">
        <v>10</v>
      </c>
      <c r="I6" s="20"/>
      <c r="J6" s="20" t="s">
        <v>8</v>
      </c>
      <c r="K6" s="20"/>
      <c r="L6" s="22" t="s">
        <v>9</v>
      </c>
      <c r="M6" s="22"/>
      <c r="N6" s="23" t="s">
        <v>10</v>
      </c>
      <c r="O6" s="24"/>
      <c r="P6" s="25"/>
      <c r="Q6" s="23"/>
      <c r="R6" s="26"/>
      <c r="S6" s="26"/>
      <c r="T6" s="27"/>
      <c r="U6" s="27"/>
      <c r="V6" s="28"/>
    </row>
    <row r="7" spans="1:22" ht="11.25">
      <c r="A7" s="18"/>
      <c r="B7" s="19"/>
      <c r="C7" s="30"/>
      <c r="D7" s="20" t="s">
        <v>11</v>
      </c>
      <c r="E7" s="20"/>
      <c r="F7" s="20" t="s">
        <v>12</v>
      </c>
      <c r="G7" s="20"/>
      <c r="H7" s="20" t="s">
        <v>9</v>
      </c>
      <c r="I7" s="20"/>
      <c r="J7" s="20" t="s">
        <v>11</v>
      </c>
      <c r="K7" s="20"/>
      <c r="L7" s="23" t="s">
        <v>12</v>
      </c>
      <c r="M7" s="23"/>
      <c r="N7" s="23" t="s">
        <v>9</v>
      </c>
      <c r="O7" s="31"/>
      <c r="P7" s="25"/>
      <c r="Q7" s="23"/>
      <c r="R7" s="19"/>
      <c r="S7" s="19"/>
      <c r="T7" s="32"/>
      <c r="U7" s="32"/>
      <c r="V7" s="33"/>
    </row>
    <row r="8" spans="1:22" ht="11.25">
      <c r="A8" s="18" t="s">
        <v>13</v>
      </c>
      <c r="B8" s="19"/>
      <c r="C8" s="34" t="s">
        <v>14</v>
      </c>
      <c r="D8" s="35"/>
      <c r="F8" s="35"/>
      <c r="H8" s="35"/>
      <c r="J8" s="35"/>
      <c r="L8" s="36"/>
      <c r="N8" s="36"/>
      <c r="O8" s="37"/>
      <c r="P8" s="38" t="s">
        <v>15</v>
      </c>
      <c r="Q8" s="36"/>
      <c r="R8" s="34" t="s">
        <v>16</v>
      </c>
      <c r="S8" s="34"/>
      <c r="T8" s="32"/>
      <c r="U8" s="32"/>
      <c r="V8" s="33"/>
    </row>
    <row r="9" spans="1:22" ht="12" thickBot="1">
      <c r="A9" s="18"/>
      <c r="B9" s="19" t="s">
        <v>17</v>
      </c>
      <c r="C9" s="19" t="s">
        <v>18</v>
      </c>
      <c r="D9" s="39">
        <v>381.92</v>
      </c>
      <c r="E9" s="39"/>
      <c r="F9" s="39">
        <v>381.89</v>
      </c>
      <c r="G9" s="39"/>
      <c r="H9" s="39">
        <f>D9-F9</f>
        <v>0.03000000000002956</v>
      </c>
      <c r="I9" s="39"/>
      <c r="J9" s="39">
        <f>732399/340.75</f>
        <v>2149.373440939105</v>
      </c>
      <c r="K9" s="39"/>
      <c r="L9" s="39">
        <v>2149.34</v>
      </c>
      <c r="M9" s="40"/>
      <c r="N9" s="40">
        <f>J9-L9</f>
        <v>0.033440939104821155</v>
      </c>
      <c r="O9" s="41"/>
      <c r="P9" s="42"/>
      <c r="Q9" s="40" t="s">
        <v>19</v>
      </c>
      <c r="R9" s="34" t="s">
        <v>20</v>
      </c>
      <c r="S9" s="34"/>
      <c r="T9" s="43">
        <v>8424358.4</v>
      </c>
      <c r="U9" s="39"/>
      <c r="V9" s="44">
        <v>8424358.4</v>
      </c>
    </row>
    <row r="10" spans="1:22" ht="12" thickTop="1">
      <c r="A10" s="18"/>
      <c r="B10" s="19" t="s">
        <v>21</v>
      </c>
      <c r="C10" s="19" t="s">
        <v>22</v>
      </c>
      <c r="D10" s="45">
        <v>1673249.31</v>
      </c>
      <c r="E10" s="39"/>
      <c r="F10" s="45">
        <v>1055028.43</v>
      </c>
      <c r="G10" s="39"/>
      <c r="H10" s="45">
        <f>D10-F10</f>
        <v>618220.8800000001</v>
      </c>
      <c r="I10" s="39"/>
      <c r="J10" s="45">
        <v>1952994.64</v>
      </c>
      <c r="K10" s="39"/>
      <c r="L10" s="45">
        <v>1072628.93</v>
      </c>
      <c r="M10" s="40"/>
      <c r="N10" s="46">
        <f>J10-L10</f>
        <v>880365.71</v>
      </c>
      <c r="O10" s="41"/>
      <c r="P10" s="42"/>
      <c r="Q10" s="40"/>
      <c r="R10" s="19" t="s">
        <v>23</v>
      </c>
      <c r="S10" s="19"/>
      <c r="T10" s="47"/>
      <c r="U10" s="47"/>
      <c r="V10" s="48"/>
    </row>
    <row r="11" spans="1:22" ht="12" thickBot="1">
      <c r="A11" s="18"/>
      <c r="B11" s="19"/>
      <c r="C11" s="19"/>
      <c r="D11" s="43">
        <f>SUM(D9:D10)</f>
        <v>1673631.23</v>
      </c>
      <c r="E11" s="39"/>
      <c r="F11" s="43">
        <f>SUM(F9:F10)</f>
        <v>1055410.3199999998</v>
      </c>
      <c r="G11" s="39"/>
      <c r="H11" s="43">
        <f>SUM(H9:H10)</f>
        <v>618220.9100000001</v>
      </c>
      <c r="I11" s="39"/>
      <c r="J11" s="43">
        <f>SUM(J9:J10)</f>
        <v>1955144.013440939</v>
      </c>
      <c r="K11" s="39"/>
      <c r="L11" s="49">
        <f>SUM(L9:L10)</f>
        <v>1074778.27</v>
      </c>
      <c r="M11" s="40"/>
      <c r="N11" s="49">
        <f>SUM(N9:N10)</f>
        <v>880365.7434409391</v>
      </c>
      <c r="O11" s="41"/>
      <c r="P11" s="42"/>
      <c r="Q11" s="40" t="s">
        <v>24</v>
      </c>
      <c r="R11" s="50" t="s">
        <v>25</v>
      </c>
      <c r="S11" s="50"/>
      <c r="T11" s="43">
        <v>10254666.93</v>
      </c>
      <c r="U11" s="39"/>
      <c r="V11" s="44">
        <v>10254666.93</v>
      </c>
    </row>
    <row r="12" spans="1:22" ht="12" thickTop="1">
      <c r="A12" s="18"/>
      <c r="B12" s="19"/>
      <c r="C12" s="19"/>
      <c r="D12" s="47"/>
      <c r="E12" s="47"/>
      <c r="F12" s="47"/>
      <c r="G12" s="47"/>
      <c r="H12" s="47"/>
      <c r="I12" s="47"/>
      <c r="J12" s="47"/>
      <c r="K12" s="47"/>
      <c r="L12" s="51"/>
      <c r="M12" s="51"/>
      <c r="N12" s="51"/>
      <c r="O12" s="52"/>
      <c r="P12" s="53"/>
      <c r="Q12" s="51"/>
      <c r="R12" s="50" t="s">
        <v>26</v>
      </c>
      <c r="S12" s="50"/>
      <c r="T12" s="39"/>
      <c r="U12" s="39"/>
      <c r="V12" s="54"/>
    </row>
    <row r="13" spans="1:22" ht="11.25">
      <c r="A13" s="18" t="s">
        <v>27</v>
      </c>
      <c r="B13" s="19"/>
      <c r="C13" s="34" t="s">
        <v>28</v>
      </c>
      <c r="D13" s="39"/>
      <c r="E13" s="39"/>
      <c r="F13" s="39"/>
      <c r="G13" s="39"/>
      <c r="H13" s="39"/>
      <c r="I13" s="39"/>
      <c r="J13" s="39"/>
      <c r="K13" s="39"/>
      <c r="L13" s="40"/>
      <c r="M13" s="40"/>
      <c r="N13" s="40"/>
      <c r="O13" s="41"/>
      <c r="P13" s="42"/>
      <c r="Q13" s="40"/>
      <c r="R13" s="19"/>
      <c r="S13" s="19"/>
      <c r="T13" s="55"/>
      <c r="U13" s="55"/>
      <c r="V13" s="56"/>
    </row>
    <row r="14" spans="1:22" ht="11.25">
      <c r="A14" s="18"/>
      <c r="B14" s="19" t="s">
        <v>19</v>
      </c>
      <c r="C14" s="50" t="s">
        <v>29</v>
      </c>
      <c r="D14" s="39"/>
      <c r="E14" s="39"/>
      <c r="F14" s="39"/>
      <c r="G14" s="39"/>
      <c r="H14" s="39"/>
      <c r="I14" s="39"/>
      <c r="J14" s="39"/>
      <c r="K14" s="39"/>
      <c r="L14" s="40"/>
      <c r="M14" s="40"/>
      <c r="N14" s="40"/>
      <c r="O14" s="41"/>
      <c r="P14" s="42"/>
      <c r="Q14" s="40" t="s">
        <v>30</v>
      </c>
      <c r="R14" s="34" t="s">
        <v>31</v>
      </c>
      <c r="S14" s="34"/>
      <c r="T14" s="39"/>
      <c r="U14" s="39"/>
      <c r="V14" s="54"/>
    </row>
    <row r="15" spans="1:22" ht="11.25">
      <c r="A15" s="18"/>
      <c r="B15" s="19" t="s">
        <v>32</v>
      </c>
      <c r="C15" s="57" t="s">
        <v>33</v>
      </c>
      <c r="D15" s="45">
        <f>96654280/340.75</f>
        <v>283651.5920763023</v>
      </c>
      <c r="E15" s="39"/>
      <c r="F15" s="45">
        <v>171588.5</v>
      </c>
      <c r="G15" s="39"/>
      <c r="H15" s="45">
        <f>D15-F15</f>
        <v>112063.09207630227</v>
      </c>
      <c r="I15" s="39"/>
      <c r="J15" s="45">
        <f>96654280/340.75</f>
        <v>283651.5920763023</v>
      </c>
      <c r="K15" s="39"/>
      <c r="L15" s="45">
        <v>114858.18</v>
      </c>
      <c r="M15" s="40"/>
      <c r="N15" s="46">
        <f>J15-L15</f>
        <v>168793.41207630228</v>
      </c>
      <c r="O15" s="41"/>
      <c r="P15" s="42"/>
      <c r="Q15" s="40"/>
      <c r="R15" s="19"/>
      <c r="S15" s="19"/>
      <c r="T15" s="39"/>
      <c r="U15" s="39"/>
      <c r="V15" s="54"/>
    </row>
    <row r="16" spans="1:22" ht="12" thickBot="1">
      <c r="A16" s="18"/>
      <c r="B16" s="19"/>
      <c r="C16" s="19"/>
      <c r="D16" s="43">
        <f>SUM(D15)</f>
        <v>283651.5920763023</v>
      </c>
      <c r="E16" s="39"/>
      <c r="F16" s="43">
        <f>SUM(F15)</f>
        <v>171588.5</v>
      </c>
      <c r="G16" s="39"/>
      <c r="H16" s="43">
        <f>SUM(H15)</f>
        <v>112063.09207630227</v>
      </c>
      <c r="I16" s="39"/>
      <c r="J16" s="43">
        <f>SUM(J15)</f>
        <v>283651.5920763023</v>
      </c>
      <c r="K16" s="39"/>
      <c r="L16" s="49">
        <f>SUM(L15)</f>
        <v>114858.18</v>
      </c>
      <c r="M16" s="40"/>
      <c r="N16" s="49">
        <f>SUM(N15)</f>
        <v>168793.41207630228</v>
      </c>
      <c r="O16" s="41"/>
      <c r="P16" s="42"/>
      <c r="Q16" s="40" t="s">
        <v>34</v>
      </c>
      <c r="R16" s="19" t="s">
        <v>35</v>
      </c>
      <c r="S16" s="19"/>
      <c r="T16" s="39"/>
      <c r="U16" s="39"/>
      <c r="V16" s="54"/>
    </row>
    <row r="17" spans="1:22" ht="12.75" thickBot="1" thickTop="1">
      <c r="A17" s="18"/>
      <c r="B17" s="19" t="s">
        <v>24</v>
      </c>
      <c r="C17" s="34" t="s">
        <v>36</v>
      </c>
      <c r="D17" s="47"/>
      <c r="E17" s="47"/>
      <c r="F17" s="47"/>
      <c r="G17" s="47"/>
      <c r="H17" s="47"/>
      <c r="I17" s="47"/>
      <c r="J17" s="47"/>
      <c r="K17" s="47"/>
      <c r="L17" s="51"/>
      <c r="M17" s="51"/>
      <c r="N17" s="51"/>
      <c r="O17" s="52"/>
      <c r="P17" s="53"/>
      <c r="Q17" s="51"/>
      <c r="R17" s="19" t="s">
        <v>37</v>
      </c>
      <c r="S17" s="19"/>
      <c r="T17" s="43">
        <v>3583.76</v>
      </c>
      <c r="U17" s="39"/>
      <c r="V17" s="58">
        <v>0</v>
      </c>
    </row>
    <row r="18" spans="1:22" ht="12" thickTop="1">
      <c r="A18" s="18"/>
      <c r="B18" s="19" t="s">
        <v>17</v>
      </c>
      <c r="C18" s="19" t="s">
        <v>38</v>
      </c>
      <c r="D18" s="39">
        <v>237046.98</v>
      </c>
      <c r="E18" s="39"/>
      <c r="F18" s="47">
        <v>0</v>
      </c>
      <c r="G18" s="59"/>
      <c r="H18" s="39">
        <f aca="true" t="shared" si="0" ref="H18:H23">D18-F18</f>
        <v>237046.98</v>
      </c>
      <c r="I18" s="39"/>
      <c r="J18" s="39">
        <v>237046.98</v>
      </c>
      <c r="K18" s="39"/>
      <c r="L18" s="59">
        <v>0</v>
      </c>
      <c r="M18" s="60"/>
      <c r="N18" s="39">
        <f aca="true" t="shared" si="1" ref="N18:N23">J18-L18</f>
        <v>237046.98</v>
      </c>
      <c r="O18" s="41"/>
      <c r="P18" s="42"/>
      <c r="Q18" s="40"/>
      <c r="R18" s="19"/>
      <c r="S18" s="19"/>
      <c r="T18" s="55"/>
      <c r="U18" s="55"/>
      <c r="V18" s="56"/>
    </row>
    <row r="19" spans="1:22" ht="11.25">
      <c r="A19" s="18"/>
      <c r="B19" s="19" t="s">
        <v>39</v>
      </c>
      <c r="C19" s="19" t="s">
        <v>40</v>
      </c>
      <c r="D19" s="39">
        <v>2757785.66</v>
      </c>
      <c r="E19" s="39"/>
      <c r="F19" s="61">
        <v>1296292.83</v>
      </c>
      <c r="G19" s="39"/>
      <c r="H19" s="39">
        <f t="shared" si="0"/>
        <v>1461492.83</v>
      </c>
      <c r="I19" s="39"/>
      <c r="J19" s="39">
        <v>2942154.8</v>
      </c>
      <c r="K19" s="39"/>
      <c r="L19" s="39">
        <v>1139389.3</v>
      </c>
      <c r="M19" s="40"/>
      <c r="N19" s="39">
        <f t="shared" si="1"/>
        <v>1802765.4999999998</v>
      </c>
      <c r="O19" s="41"/>
      <c r="P19" s="42"/>
      <c r="Q19" s="62" t="s">
        <v>41</v>
      </c>
      <c r="R19" s="34" t="s">
        <v>42</v>
      </c>
      <c r="S19" s="34"/>
      <c r="T19" s="47"/>
      <c r="U19" s="47"/>
      <c r="V19" s="48"/>
    </row>
    <row r="20" spans="1:22" ht="22.5">
      <c r="A20" s="18"/>
      <c r="B20" s="19" t="s">
        <v>21</v>
      </c>
      <c r="C20" s="63" t="s">
        <v>43</v>
      </c>
      <c r="D20" s="39">
        <v>1522168.36</v>
      </c>
      <c r="E20" s="39"/>
      <c r="F20" s="61">
        <v>741731.15</v>
      </c>
      <c r="G20" s="39"/>
      <c r="H20" s="39">
        <f t="shared" si="0"/>
        <v>780437.2100000001</v>
      </c>
      <c r="I20" s="39"/>
      <c r="J20" s="39">
        <v>1409829.06</v>
      </c>
      <c r="K20" s="39"/>
      <c r="L20" s="39">
        <v>670038.86</v>
      </c>
      <c r="M20" s="40"/>
      <c r="N20" s="39">
        <f t="shared" si="1"/>
        <v>739790.2000000001</v>
      </c>
      <c r="O20" s="41"/>
      <c r="P20" s="42"/>
      <c r="Q20" s="40" t="s">
        <v>17</v>
      </c>
      <c r="R20" s="19" t="s">
        <v>44</v>
      </c>
      <c r="S20" s="55">
        <v>285513.06</v>
      </c>
      <c r="T20" s="39" t="s">
        <v>45</v>
      </c>
      <c r="U20" s="55">
        <v>285513.06</v>
      </c>
      <c r="V20" s="64" t="s">
        <v>45</v>
      </c>
    </row>
    <row r="21" spans="1:22" ht="22.5">
      <c r="A21" s="18"/>
      <c r="B21" s="19" t="s">
        <v>32</v>
      </c>
      <c r="C21" s="19" t="s">
        <v>46</v>
      </c>
      <c r="D21" s="39">
        <v>36083.34</v>
      </c>
      <c r="E21" s="39"/>
      <c r="F21" s="61">
        <v>25010.48</v>
      </c>
      <c r="G21" s="39"/>
      <c r="H21" s="39">
        <f t="shared" si="0"/>
        <v>11072.859999999997</v>
      </c>
      <c r="I21" s="39"/>
      <c r="J21" s="39">
        <v>79301.25</v>
      </c>
      <c r="K21" s="39"/>
      <c r="L21" s="39">
        <v>57535.07</v>
      </c>
      <c r="M21" s="40"/>
      <c r="N21" s="39">
        <f t="shared" si="1"/>
        <v>21766.18</v>
      </c>
      <c r="O21" s="41"/>
      <c r="P21" s="42"/>
      <c r="Q21" s="40"/>
      <c r="R21" s="63" t="s">
        <v>47</v>
      </c>
      <c r="S21" s="65">
        <v>-5320224.97</v>
      </c>
      <c r="T21" s="39">
        <f>S20+S21</f>
        <v>-5034711.91</v>
      </c>
      <c r="U21" s="65">
        <v>-179273.65</v>
      </c>
      <c r="V21" s="64">
        <f>U20+U21</f>
        <v>106239.41</v>
      </c>
    </row>
    <row r="22" spans="1:22" ht="11.25">
      <c r="A22" s="18"/>
      <c r="B22" s="19" t="s">
        <v>48</v>
      </c>
      <c r="C22" s="19" t="s">
        <v>49</v>
      </c>
      <c r="D22" s="39">
        <v>1737193.15</v>
      </c>
      <c r="E22" s="39"/>
      <c r="F22" s="61">
        <v>1351409.87</v>
      </c>
      <c r="G22" s="39"/>
      <c r="H22" s="39">
        <f t="shared" si="0"/>
        <v>385783.2799999998</v>
      </c>
      <c r="I22" s="39"/>
      <c r="J22" s="39">
        <v>1818974.68</v>
      </c>
      <c r="K22" s="39"/>
      <c r="L22" s="39">
        <v>1270619.6</v>
      </c>
      <c r="M22" s="40"/>
      <c r="N22" s="39">
        <f t="shared" si="1"/>
        <v>548355.0799999998</v>
      </c>
      <c r="O22" s="41"/>
      <c r="P22" s="42"/>
      <c r="Q22" s="40" t="s">
        <v>32</v>
      </c>
      <c r="R22" s="66" t="s">
        <v>50</v>
      </c>
      <c r="S22" s="19"/>
      <c r="T22" s="45">
        <v>54861.54</v>
      </c>
      <c r="U22" s="19"/>
      <c r="V22" s="67">
        <v>54861.54</v>
      </c>
    </row>
    <row r="23" spans="1:22" ht="11.25">
      <c r="A23" s="18"/>
      <c r="B23" s="19" t="s">
        <v>51</v>
      </c>
      <c r="C23" s="57" t="s">
        <v>52</v>
      </c>
      <c r="D23" s="45">
        <v>7871.54</v>
      </c>
      <c r="E23" s="39"/>
      <c r="F23" s="68">
        <v>0</v>
      </c>
      <c r="G23" s="59"/>
      <c r="H23" s="39">
        <f t="shared" si="0"/>
        <v>7871.54</v>
      </c>
      <c r="I23" s="39"/>
      <c r="J23" s="45">
        <v>71246.82</v>
      </c>
      <c r="K23" s="39"/>
      <c r="L23" s="69">
        <v>0</v>
      </c>
      <c r="M23" s="60"/>
      <c r="N23" s="39">
        <f t="shared" si="1"/>
        <v>71246.82</v>
      </c>
      <c r="O23" s="41"/>
      <c r="P23" s="42"/>
      <c r="Q23" s="40"/>
      <c r="R23" s="19" t="s">
        <v>53</v>
      </c>
      <c r="S23" s="19"/>
      <c r="T23" s="70"/>
      <c r="U23" s="19"/>
      <c r="V23" s="71"/>
    </row>
    <row r="24" spans="1:22" ht="12" thickBot="1">
      <c r="A24" s="18"/>
      <c r="B24" s="19"/>
      <c r="C24" s="19"/>
      <c r="D24" s="43">
        <f>SUM(D18:D23)</f>
        <v>6298149.03</v>
      </c>
      <c r="E24" s="39"/>
      <c r="F24" s="43">
        <f>SUM(F18:F23)+0.01</f>
        <v>3414444.34</v>
      </c>
      <c r="G24" s="39"/>
      <c r="H24" s="43">
        <f>SUM(H18:H23)</f>
        <v>2883704.6999999997</v>
      </c>
      <c r="I24" s="39"/>
      <c r="J24" s="43">
        <f>SUM(J18:J23)+0.01</f>
        <v>6558553.6</v>
      </c>
      <c r="K24" s="39"/>
      <c r="L24" s="49">
        <f>SUM(L18:L22)</f>
        <v>3137582.83</v>
      </c>
      <c r="M24" s="40"/>
      <c r="N24" s="49">
        <f>SUM(N18:N23)</f>
        <v>3420970.7599999993</v>
      </c>
      <c r="O24" s="41"/>
      <c r="P24" s="42"/>
      <c r="Q24" s="40"/>
      <c r="R24" s="19"/>
      <c r="S24" s="19"/>
      <c r="T24" s="43">
        <f>SUM(T20:T23)</f>
        <v>-4979850.37</v>
      </c>
      <c r="U24" s="19"/>
      <c r="V24" s="44">
        <f>SUM(V20:V23)</f>
        <v>161100.95</v>
      </c>
    </row>
    <row r="25" spans="1:22" ht="12.75" thickBot="1" thickTop="1">
      <c r="A25" s="72" t="s">
        <v>54</v>
      </c>
      <c r="B25" s="19"/>
      <c r="C25" s="19"/>
      <c r="D25" s="73">
        <f>D16+D24</f>
        <v>6581800.622076303</v>
      </c>
      <c r="E25" s="47"/>
      <c r="F25" s="73">
        <f>F16+F24</f>
        <v>3586032.84</v>
      </c>
      <c r="G25" s="47"/>
      <c r="H25" s="73">
        <f>H16+H24</f>
        <v>2995767.7920763018</v>
      </c>
      <c r="I25" s="47"/>
      <c r="J25" s="73">
        <f>J16+J24-0.02</f>
        <v>6842205.172076303</v>
      </c>
      <c r="K25" s="47"/>
      <c r="L25" s="74">
        <f>L16+L24</f>
        <v>3252441.0100000002</v>
      </c>
      <c r="M25" s="51"/>
      <c r="N25" s="74">
        <f>(ROUND((N16+N24),2))</f>
        <v>3589764.17</v>
      </c>
      <c r="O25" s="41"/>
      <c r="P25" s="42"/>
      <c r="Q25" s="40"/>
      <c r="R25" s="19"/>
      <c r="S25" s="19"/>
      <c r="T25" s="19"/>
      <c r="U25" s="19"/>
      <c r="V25" s="75"/>
    </row>
    <row r="26" spans="1:22" ht="12" thickTop="1">
      <c r="A26" s="76"/>
      <c r="B26" s="19" t="s">
        <v>55</v>
      </c>
      <c r="C26" s="34" t="s">
        <v>56</v>
      </c>
      <c r="D26" s="55"/>
      <c r="E26" s="55"/>
      <c r="F26" s="55"/>
      <c r="G26" s="55"/>
      <c r="H26" s="55"/>
      <c r="I26" s="55"/>
      <c r="J26" s="55"/>
      <c r="K26" s="55"/>
      <c r="L26" s="77"/>
      <c r="M26" s="77"/>
      <c r="N26" s="77"/>
      <c r="O26" s="52"/>
      <c r="P26" s="53"/>
      <c r="Q26" s="78" t="s">
        <v>57</v>
      </c>
      <c r="R26" s="34" t="s">
        <v>58</v>
      </c>
      <c r="S26" s="79"/>
      <c r="T26" s="39"/>
      <c r="U26" s="39"/>
      <c r="V26" s="54"/>
    </row>
    <row r="27" spans="1:22" ht="11.25">
      <c r="A27" s="76"/>
      <c r="B27" s="19"/>
      <c r="C27" s="34"/>
      <c r="D27" s="55"/>
      <c r="E27" s="55"/>
      <c r="F27" s="39"/>
      <c r="G27" s="39"/>
      <c r="H27" s="39"/>
      <c r="I27" s="39"/>
      <c r="J27" s="39"/>
      <c r="K27" s="39"/>
      <c r="L27" s="40"/>
      <c r="M27" s="40"/>
      <c r="N27" s="40"/>
      <c r="O27" s="80"/>
      <c r="P27" s="81"/>
      <c r="Q27" s="77"/>
      <c r="R27" s="19" t="s">
        <v>59</v>
      </c>
      <c r="S27" s="55">
        <v>-4021272.89</v>
      </c>
      <c r="T27" s="39"/>
      <c r="U27" s="39"/>
      <c r="V27" s="64">
        <v>0</v>
      </c>
    </row>
    <row r="28" spans="1:22" ht="12" thickBot="1">
      <c r="A28" s="76"/>
      <c r="B28" s="19" t="s">
        <v>17</v>
      </c>
      <c r="C28" s="19" t="s">
        <v>60</v>
      </c>
      <c r="D28" s="55"/>
      <c r="E28" s="55"/>
      <c r="F28" s="39">
        <v>2286057.18</v>
      </c>
      <c r="G28" s="39"/>
      <c r="H28" s="39"/>
      <c r="I28" s="39"/>
      <c r="J28" s="39"/>
      <c r="K28" s="39"/>
      <c r="L28" s="40">
        <v>2173424.4</v>
      </c>
      <c r="M28" s="40"/>
      <c r="N28" s="19"/>
      <c r="O28" s="41"/>
      <c r="P28" s="42"/>
      <c r="Q28" s="40"/>
      <c r="R28" s="19" t="s">
        <v>61</v>
      </c>
      <c r="S28" s="55">
        <v>-2525721.36</v>
      </c>
      <c r="T28" s="82">
        <f>S27+S28</f>
        <v>-6546994.25</v>
      </c>
      <c r="U28" s="55"/>
      <c r="V28" s="83">
        <v>-4021272.89</v>
      </c>
    </row>
    <row r="29" spans="1:22" ht="12" thickTop="1">
      <c r="A29" s="76"/>
      <c r="B29" s="19" t="s">
        <v>34</v>
      </c>
      <c r="C29" s="19" t="s">
        <v>62</v>
      </c>
      <c r="D29" s="55"/>
      <c r="E29" s="55"/>
      <c r="F29" s="45">
        <v>1626420.37</v>
      </c>
      <c r="G29" s="39"/>
      <c r="H29" s="39"/>
      <c r="I29" s="39"/>
      <c r="J29" s="39"/>
      <c r="K29" s="39"/>
      <c r="L29" s="45">
        <v>4577870.26</v>
      </c>
      <c r="M29" s="40"/>
      <c r="N29" s="40"/>
      <c r="O29" s="41"/>
      <c r="P29" s="42"/>
      <c r="Q29" s="40"/>
      <c r="R29" s="19"/>
      <c r="S29" s="19"/>
      <c r="T29" s="39"/>
      <c r="U29" s="39"/>
      <c r="V29" s="54"/>
    </row>
    <row r="30" spans="1:22" ht="11.25">
      <c r="A30" s="76"/>
      <c r="B30" s="19"/>
      <c r="C30" s="19"/>
      <c r="D30" s="55"/>
      <c r="E30" s="55"/>
      <c r="F30" s="39">
        <f>SUM(F28:F29)</f>
        <v>3912477.5500000003</v>
      </c>
      <c r="G30" s="39"/>
      <c r="H30" s="39"/>
      <c r="I30" s="39"/>
      <c r="J30" s="39"/>
      <c r="K30" s="39"/>
      <c r="L30" s="39">
        <f>SUM(L28:L29)</f>
        <v>6751294.66</v>
      </c>
      <c r="M30" s="40"/>
      <c r="N30" s="40"/>
      <c r="O30" s="41"/>
      <c r="P30" s="42"/>
      <c r="Q30" s="40"/>
      <c r="R30" s="19"/>
      <c r="S30" s="19"/>
      <c r="T30" s="39"/>
      <c r="U30" s="39"/>
      <c r="V30" s="54"/>
    </row>
    <row r="31" spans="1:22" ht="12" thickBot="1">
      <c r="A31" s="76"/>
      <c r="B31" s="19"/>
      <c r="C31" s="19" t="s">
        <v>63</v>
      </c>
      <c r="D31" s="55"/>
      <c r="E31" s="55"/>
      <c r="F31" s="45">
        <v>2338649.22</v>
      </c>
      <c r="G31" s="39"/>
      <c r="H31" s="39">
        <f>F30-F31</f>
        <v>1573828.33</v>
      </c>
      <c r="I31" s="39"/>
      <c r="J31" s="39"/>
      <c r="K31" s="39"/>
      <c r="L31" s="45">
        <v>0</v>
      </c>
      <c r="M31" s="39"/>
      <c r="N31" s="40">
        <f>L30-L31</f>
        <v>6751294.66</v>
      </c>
      <c r="O31" s="41"/>
      <c r="P31" s="84" t="s">
        <v>64</v>
      </c>
      <c r="Q31" s="40"/>
      <c r="R31" s="19"/>
      <c r="S31" s="85"/>
      <c r="T31" s="43">
        <f>T9+T11+T24+T28+T17</f>
        <v>7155764.469999997</v>
      </c>
      <c r="U31" s="39"/>
      <c r="V31" s="44">
        <f>V9+V11+V24+V28+V17</f>
        <v>14818853.389999997</v>
      </c>
    </row>
    <row r="32" spans="1:22" ht="12" thickTop="1">
      <c r="A32" s="76"/>
      <c r="B32" s="19" t="s">
        <v>48</v>
      </c>
      <c r="C32" s="19" t="s">
        <v>65</v>
      </c>
      <c r="D32" s="55"/>
      <c r="E32" s="55"/>
      <c r="F32" s="39"/>
      <c r="G32" s="39"/>
      <c r="H32" s="39">
        <v>11738.81</v>
      </c>
      <c r="I32" s="39"/>
      <c r="J32" s="39"/>
      <c r="K32" s="39"/>
      <c r="L32" s="40"/>
      <c r="M32" s="40"/>
      <c r="N32" s="39">
        <f>4000000/340.75</f>
        <v>11738.81144534116</v>
      </c>
      <c r="O32" s="41"/>
      <c r="P32" s="42"/>
      <c r="Q32" s="40"/>
      <c r="R32" s="19"/>
      <c r="S32" s="19"/>
      <c r="T32" s="35"/>
      <c r="V32" s="86"/>
    </row>
    <row r="33" spans="1:22" ht="11.25">
      <c r="A33" s="76"/>
      <c r="B33" s="19" t="s">
        <v>51</v>
      </c>
      <c r="C33" s="19" t="s">
        <v>66</v>
      </c>
      <c r="D33" s="55"/>
      <c r="E33" s="55"/>
      <c r="F33" s="39"/>
      <c r="G33" s="39"/>
      <c r="H33" s="45">
        <v>132633.04</v>
      </c>
      <c r="I33" s="39"/>
      <c r="J33" s="39"/>
      <c r="K33" s="39"/>
      <c r="L33" s="40"/>
      <c r="M33" s="40"/>
      <c r="N33" s="45">
        <v>176904.38</v>
      </c>
      <c r="O33" s="41"/>
      <c r="P33" s="42"/>
      <c r="Q33" s="40"/>
      <c r="R33" s="19"/>
      <c r="S33" s="19"/>
      <c r="T33" s="19"/>
      <c r="U33" s="19"/>
      <c r="V33" s="75"/>
    </row>
    <row r="34" spans="1:22" ht="12" thickBot="1">
      <c r="A34" s="76"/>
      <c r="B34" s="19"/>
      <c r="C34" s="19"/>
      <c r="D34" s="55"/>
      <c r="E34" s="55"/>
      <c r="F34" s="39"/>
      <c r="G34" s="39"/>
      <c r="H34" s="43">
        <f>SUM(H28:H33)</f>
        <v>1718200.1800000002</v>
      </c>
      <c r="I34" s="39"/>
      <c r="J34" s="39"/>
      <c r="K34" s="39"/>
      <c r="L34" s="40"/>
      <c r="M34" s="40"/>
      <c r="N34" s="49">
        <f>ROUND(SUM(N28:N33),2)</f>
        <v>6939937.85</v>
      </c>
      <c r="O34" s="41"/>
      <c r="P34" s="87" t="s">
        <v>67</v>
      </c>
      <c r="Q34" s="40"/>
      <c r="R34" s="34" t="s">
        <v>68</v>
      </c>
      <c r="S34" s="34"/>
      <c r="T34" s="39"/>
      <c r="U34" s="39"/>
      <c r="V34" s="54"/>
    </row>
    <row r="35" spans="1:22" ht="12.75" thickBot="1" thickTop="1">
      <c r="A35" s="76" t="s">
        <v>69</v>
      </c>
      <c r="B35" s="19"/>
      <c r="C35" s="19"/>
      <c r="D35" s="55"/>
      <c r="E35" s="55"/>
      <c r="F35" s="39"/>
      <c r="G35" s="39"/>
      <c r="H35" s="88">
        <f>H25+H34</f>
        <v>4713967.972076302</v>
      </c>
      <c r="I35" s="39"/>
      <c r="J35" s="39"/>
      <c r="K35" s="39"/>
      <c r="L35" s="40"/>
      <c r="M35" s="40"/>
      <c r="N35" s="89">
        <f>N25+N34</f>
        <v>10529702.02</v>
      </c>
      <c r="O35" s="41"/>
      <c r="P35" s="42"/>
      <c r="Q35" s="40"/>
      <c r="R35" s="34" t="s">
        <v>70</v>
      </c>
      <c r="S35" s="34"/>
      <c r="T35" s="39"/>
      <c r="U35" s="39"/>
      <c r="V35" s="54"/>
    </row>
    <row r="36" spans="1:22" ht="12.75" thickBot="1" thickTop="1">
      <c r="A36" s="76"/>
      <c r="B36" s="19"/>
      <c r="C36" s="19"/>
      <c r="D36" s="19"/>
      <c r="E36" s="19"/>
      <c r="F36" s="19"/>
      <c r="G36" s="19"/>
      <c r="H36" s="19"/>
      <c r="I36" s="19"/>
      <c r="J36" s="19"/>
      <c r="K36" s="19"/>
      <c r="L36" s="19"/>
      <c r="M36" s="19"/>
      <c r="N36" s="19"/>
      <c r="O36" s="41"/>
      <c r="P36" s="42"/>
      <c r="Q36" s="40" t="s">
        <v>34</v>
      </c>
      <c r="R36" s="19" t="s">
        <v>71</v>
      </c>
      <c r="S36" s="19"/>
      <c r="T36" s="43">
        <v>0</v>
      </c>
      <c r="U36" s="39"/>
      <c r="V36" s="44">
        <v>105713.29</v>
      </c>
    </row>
    <row r="37" spans="1:22" ht="12" thickTop="1">
      <c r="A37" s="18" t="s">
        <v>72</v>
      </c>
      <c r="B37" s="19"/>
      <c r="C37" s="34" t="s">
        <v>73</v>
      </c>
      <c r="D37" s="55"/>
      <c r="E37" s="55"/>
      <c r="F37" s="39"/>
      <c r="G37" s="39"/>
      <c r="H37" s="39"/>
      <c r="I37" s="39"/>
      <c r="J37" s="39"/>
      <c r="K37" s="39"/>
      <c r="L37" s="40"/>
      <c r="M37" s="40"/>
      <c r="N37" s="40"/>
      <c r="O37" s="90"/>
      <c r="P37" s="76"/>
      <c r="Q37" s="19"/>
      <c r="R37" s="19"/>
      <c r="S37" s="19"/>
      <c r="T37" s="19"/>
      <c r="U37" s="19"/>
      <c r="V37" s="75"/>
    </row>
    <row r="38" spans="1:22" ht="11.25">
      <c r="A38" s="18"/>
      <c r="B38" s="19" t="s">
        <v>74</v>
      </c>
      <c r="C38" s="34" t="s">
        <v>75</v>
      </c>
      <c r="D38" s="55"/>
      <c r="E38" s="55"/>
      <c r="F38" s="55"/>
      <c r="G38" s="55"/>
      <c r="H38" s="55"/>
      <c r="I38" s="55"/>
      <c r="J38" s="55"/>
      <c r="K38" s="55"/>
      <c r="L38" s="77"/>
      <c r="M38" s="77"/>
      <c r="N38" s="77"/>
      <c r="O38" s="41"/>
      <c r="P38" s="87" t="s">
        <v>27</v>
      </c>
      <c r="Q38" s="40"/>
      <c r="R38" s="34" t="s">
        <v>76</v>
      </c>
      <c r="S38" s="34"/>
      <c r="T38" s="39"/>
      <c r="U38" s="39"/>
      <c r="V38" s="64"/>
    </row>
    <row r="39" spans="1:22" ht="11.25">
      <c r="A39" s="18"/>
      <c r="B39" s="19" t="s">
        <v>17</v>
      </c>
      <c r="C39" s="19" t="s">
        <v>77</v>
      </c>
      <c r="D39" s="55"/>
      <c r="E39" s="55"/>
      <c r="F39" s="55"/>
      <c r="G39" s="55"/>
      <c r="H39" s="39">
        <v>406797.91</v>
      </c>
      <c r="I39" s="39"/>
      <c r="J39" s="39"/>
      <c r="K39" s="39"/>
      <c r="L39" s="40"/>
      <c r="M39" s="40"/>
      <c r="N39" s="39">
        <v>899810.08</v>
      </c>
      <c r="O39" s="80"/>
      <c r="P39" s="81"/>
      <c r="Q39" s="77" t="s">
        <v>19</v>
      </c>
      <c r="R39" s="34" t="s">
        <v>78</v>
      </c>
      <c r="S39" s="34"/>
      <c r="T39" s="39"/>
      <c r="U39" s="39"/>
      <c r="V39" s="64"/>
    </row>
    <row r="40" spans="1:22" ht="12" thickBot="1">
      <c r="A40" s="18"/>
      <c r="B40" s="19" t="s">
        <v>21</v>
      </c>
      <c r="C40" s="19" t="s">
        <v>79</v>
      </c>
      <c r="D40" s="55"/>
      <c r="E40" s="55"/>
      <c r="F40" s="55"/>
      <c r="G40" s="55"/>
      <c r="H40" s="39"/>
      <c r="I40" s="39"/>
      <c r="J40" s="39"/>
      <c r="K40" s="39"/>
      <c r="L40" s="40"/>
      <c r="M40" s="40"/>
      <c r="N40" s="39"/>
      <c r="O40" s="41"/>
      <c r="P40" s="42"/>
      <c r="Q40" s="40" t="s">
        <v>80</v>
      </c>
      <c r="R40" s="19" t="s">
        <v>81</v>
      </c>
      <c r="S40" s="19"/>
      <c r="T40" s="43">
        <v>4345.56</v>
      </c>
      <c r="U40" s="39"/>
      <c r="V40" s="44">
        <v>15775.17</v>
      </c>
    </row>
    <row r="41" spans="1:22" ht="12" thickTop="1">
      <c r="A41" s="18"/>
      <c r="B41" s="19"/>
      <c r="C41" s="19" t="s">
        <v>82</v>
      </c>
      <c r="D41" s="55"/>
      <c r="E41" s="55"/>
      <c r="F41" s="55"/>
      <c r="G41" s="55"/>
      <c r="H41" s="39">
        <v>93304.74</v>
      </c>
      <c r="I41" s="39"/>
      <c r="J41" s="39"/>
      <c r="K41" s="39"/>
      <c r="L41" s="40"/>
      <c r="M41" s="40"/>
      <c r="N41" s="39">
        <v>428246.21</v>
      </c>
      <c r="O41" s="41"/>
      <c r="P41" s="42"/>
      <c r="Q41" s="40"/>
      <c r="R41" s="19"/>
      <c r="S41" s="19"/>
      <c r="T41" s="55"/>
      <c r="U41" s="55"/>
      <c r="V41" s="56"/>
    </row>
    <row r="42" spans="1:22" ht="11.25">
      <c r="A42" s="18"/>
      <c r="B42" s="19" t="s">
        <v>32</v>
      </c>
      <c r="C42" s="19" t="s">
        <v>83</v>
      </c>
      <c r="D42" s="55"/>
      <c r="E42" s="55"/>
      <c r="F42" s="55"/>
      <c r="G42" s="55"/>
      <c r="H42" s="45">
        <v>181738.14</v>
      </c>
      <c r="I42" s="39"/>
      <c r="J42" s="39"/>
      <c r="K42" s="39"/>
      <c r="L42" s="40"/>
      <c r="M42" s="40"/>
      <c r="N42" s="45">
        <v>268991.61</v>
      </c>
      <c r="O42" s="41"/>
      <c r="P42" s="42"/>
      <c r="Q42" s="40" t="s">
        <v>24</v>
      </c>
      <c r="R42" s="34" t="s">
        <v>84</v>
      </c>
      <c r="S42" s="34"/>
      <c r="T42" s="39"/>
      <c r="U42" s="39"/>
      <c r="V42" s="64"/>
    </row>
    <row r="43" spans="1:22" ht="12" thickBot="1">
      <c r="A43" s="18"/>
      <c r="B43" s="19"/>
      <c r="C43" s="19"/>
      <c r="D43" s="55"/>
      <c r="E43" s="55"/>
      <c r="F43" s="55"/>
      <c r="G43" s="55"/>
      <c r="H43" s="43">
        <f>SUM(H39:H42)</f>
        <v>681840.79</v>
      </c>
      <c r="I43" s="39"/>
      <c r="J43" s="39"/>
      <c r="K43" s="39"/>
      <c r="L43" s="40"/>
      <c r="M43" s="40"/>
      <c r="N43" s="49">
        <f>SUM(N39:N42)</f>
        <v>1597047.9</v>
      </c>
      <c r="O43" s="41"/>
      <c r="P43" s="42"/>
      <c r="Q43" s="40" t="s">
        <v>17</v>
      </c>
      <c r="R43" s="19" t="s">
        <v>85</v>
      </c>
      <c r="S43" s="19"/>
      <c r="T43" s="39">
        <v>1883719.88</v>
      </c>
      <c r="U43" s="39"/>
      <c r="V43" s="64">
        <v>3190539.02</v>
      </c>
    </row>
    <row r="44" spans="1:22" ht="12" thickTop="1">
      <c r="A44" s="18"/>
      <c r="B44" s="19" t="s">
        <v>86</v>
      </c>
      <c r="C44" s="34" t="s">
        <v>87</v>
      </c>
      <c r="D44" s="55"/>
      <c r="E44" s="55"/>
      <c r="F44" s="55"/>
      <c r="G44" s="55"/>
      <c r="H44" s="55"/>
      <c r="I44" s="55"/>
      <c r="J44" s="55"/>
      <c r="K44" s="55"/>
      <c r="L44" s="77"/>
      <c r="M44" s="77"/>
      <c r="N44" s="77"/>
      <c r="O44" s="41"/>
      <c r="P44" s="42"/>
      <c r="Q44" s="40" t="s">
        <v>88</v>
      </c>
      <c r="R44" s="19" t="s">
        <v>89</v>
      </c>
      <c r="S44" s="19"/>
      <c r="T44" s="39">
        <v>2934.7</v>
      </c>
      <c r="U44" s="39"/>
      <c r="V44" s="64">
        <v>112271.32</v>
      </c>
    </row>
    <row r="45" spans="1:22" ht="11.25">
      <c r="A45" s="18"/>
      <c r="B45" s="19" t="s">
        <v>17</v>
      </c>
      <c r="C45" s="19" t="s">
        <v>90</v>
      </c>
      <c r="D45" s="55"/>
      <c r="E45" s="55"/>
      <c r="F45" s="39">
        <v>8016700.84</v>
      </c>
      <c r="G45" s="39"/>
      <c r="H45" s="39"/>
      <c r="I45" s="39"/>
      <c r="J45" s="39"/>
      <c r="K45" s="39"/>
      <c r="L45" s="39">
        <v>9004016.41</v>
      </c>
      <c r="M45" s="40"/>
      <c r="N45" s="40"/>
      <c r="O45" s="80"/>
      <c r="P45" s="81"/>
      <c r="Q45" s="77" t="s">
        <v>39</v>
      </c>
      <c r="R45" s="19" t="s">
        <v>91</v>
      </c>
      <c r="S45" s="19"/>
      <c r="T45" s="39">
        <v>6771964.33</v>
      </c>
      <c r="U45" s="39"/>
      <c r="V45" s="64">
        <v>5280285.94</v>
      </c>
    </row>
    <row r="46" spans="1:22" ht="11.25">
      <c r="A46" s="18"/>
      <c r="B46" s="19"/>
      <c r="C46" s="19" t="s">
        <v>92</v>
      </c>
      <c r="D46" s="55"/>
      <c r="E46" s="55"/>
      <c r="F46" s="45">
        <v>194103.34</v>
      </c>
      <c r="G46" s="39"/>
      <c r="H46" s="39">
        <f>SUM(F45-F46)</f>
        <v>7822597.5</v>
      </c>
      <c r="I46" s="39"/>
      <c r="J46" s="39"/>
      <c r="K46" s="39"/>
      <c r="L46" s="45">
        <v>195851.2</v>
      </c>
      <c r="M46" s="40"/>
      <c r="N46" s="39">
        <f>SUM(L45-L46)</f>
        <v>8808165.21</v>
      </c>
      <c r="O46" s="41"/>
      <c r="P46" s="42"/>
      <c r="Q46" s="40" t="s">
        <v>21</v>
      </c>
      <c r="R46" s="19" t="s">
        <v>93</v>
      </c>
      <c r="S46" s="19"/>
      <c r="T46" s="39">
        <v>24865.49</v>
      </c>
      <c r="U46" s="39"/>
      <c r="V46" s="64">
        <v>76495.8</v>
      </c>
    </row>
    <row r="47" spans="1:22" ht="11.25">
      <c r="A47" s="18"/>
      <c r="B47" s="19" t="s">
        <v>94</v>
      </c>
      <c r="C47" s="19" t="s">
        <v>95</v>
      </c>
      <c r="D47" s="55"/>
      <c r="E47" s="55"/>
      <c r="F47" s="39"/>
      <c r="G47" s="39"/>
      <c r="H47" s="39">
        <v>254915.24</v>
      </c>
      <c r="I47" s="39"/>
      <c r="J47" s="39"/>
      <c r="K47" s="39"/>
      <c r="L47" s="40"/>
      <c r="M47" s="40"/>
      <c r="N47" s="39">
        <v>454763.01</v>
      </c>
      <c r="O47" s="41"/>
      <c r="P47" s="42"/>
      <c r="Q47" s="40" t="s">
        <v>32</v>
      </c>
      <c r="R47" s="19" t="s">
        <v>96</v>
      </c>
      <c r="S47" s="19"/>
      <c r="T47" s="39">
        <v>520113.81</v>
      </c>
      <c r="U47" s="39"/>
      <c r="V47" s="64">
        <v>663703.28</v>
      </c>
    </row>
    <row r="48" spans="1:22" ht="11.25">
      <c r="A48" s="18"/>
      <c r="B48" s="19" t="s">
        <v>97</v>
      </c>
      <c r="C48" s="57" t="s">
        <v>98</v>
      </c>
      <c r="D48" s="55"/>
      <c r="E48" s="55"/>
      <c r="F48" s="39"/>
      <c r="G48" s="39"/>
      <c r="H48" s="39">
        <v>664609.46</v>
      </c>
      <c r="I48" s="39"/>
      <c r="J48" s="39"/>
      <c r="K48" s="39"/>
      <c r="L48" s="40"/>
      <c r="M48" s="40"/>
      <c r="N48" s="39">
        <v>640305.4</v>
      </c>
      <c r="O48" s="41"/>
      <c r="P48" s="42"/>
      <c r="Q48" s="40" t="s">
        <v>48</v>
      </c>
      <c r="R48" s="19" t="s">
        <v>99</v>
      </c>
      <c r="S48" s="19"/>
      <c r="T48" s="39">
        <v>225186.2</v>
      </c>
      <c r="U48" s="39"/>
      <c r="V48" s="64">
        <v>268632.02</v>
      </c>
    </row>
    <row r="49" spans="1:22" ht="11.25">
      <c r="A49" s="18"/>
      <c r="B49" s="19" t="s">
        <v>48</v>
      </c>
      <c r="C49" s="19" t="s">
        <v>100</v>
      </c>
      <c r="D49" s="55"/>
      <c r="E49" s="55"/>
      <c r="F49" s="39"/>
      <c r="G49" s="39"/>
      <c r="H49" s="39">
        <v>16500</v>
      </c>
      <c r="I49" s="39"/>
      <c r="J49" s="39"/>
      <c r="K49" s="39"/>
      <c r="L49" s="40"/>
      <c r="M49" s="40"/>
      <c r="N49" s="39">
        <v>0</v>
      </c>
      <c r="O49" s="41"/>
      <c r="P49" s="42"/>
      <c r="Q49" s="40" t="s">
        <v>101</v>
      </c>
      <c r="R49" s="19" t="s">
        <v>102</v>
      </c>
      <c r="S49" s="19"/>
      <c r="T49" s="39">
        <v>2835.8</v>
      </c>
      <c r="U49" s="39"/>
      <c r="V49" s="64">
        <v>2844.6</v>
      </c>
    </row>
    <row r="50" spans="1:22" ht="11.25">
      <c r="A50" s="18"/>
      <c r="B50" s="19" t="s">
        <v>101</v>
      </c>
      <c r="C50" s="19" t="s">
        <v>103</v>
      </c>
      <c r="D50" s="55"/>
      <c r="E50" s="55"/>
      <c r="F50" s="39">
        <f>6932139/340.75</f>
        <v>20343.768158473955</v>
      </c>
      <c r="G50" s="39"/>
      <c r="H50" s="39"/>
      <c r="I50" s="39"/>
      <c r="J50" s="39"/>
      <c r="K50" s="39"/>
      <c r="L50" s="39">
        <f>6932139/340.75</f>
        <v>20343.768158473955</v>
      </c>
      <c r="M50" s="40"/>
      <c r="N50" s="39"/>
      <c r="O50" s="41"/>
      <c r="P50" s="42"/>
      <c r="Q50" s="40" t="s">
        <v>104</v>
      </c>
      <c r="R50" s="19" t="s">
        <v>105</v>
      </c>
      <c r="S50" s="19"/>
      <c r="T50" s="45">
        <v>25231.15</v>
      </c>
      <c r="U50" s="39"/>
      <c r="V50" s="67">
        <v>277995.62</v>
      </c>
    </row>
    <row r="51" spans="1:22" ht="12" thickBot="1">
      <c r="A51" s="18"/>
      <c r="B51" s="19"/>
      <c r="C51" s="19" t="s">
        <v>92</v>
      </c>
      <c r="D51" s="55"/>
      <c r="E51" s="55"/>
      <c r="F51" s="45">
        <f>6932139/340.75</f>
        <v>20343.768158473955</v>
      </c>
      <c r="G51" s="39"/>
      <c r="H51" s="39">
        <v>0</v>
      </c>
      <c r="I51" s="39"/>
      <c r="J51" s="39"/>
      <c r="K51" s="39"/>
      <c r="L51" s="45">
        <f>6932139/340.75</f>
        <v>20343.768158473955</v>
      </c>
      <c r="M51" s="40"/>
      <c r="N51" s="39">
        <v>0</v>
      </c>
      <c r="O51" s="41"/>
      <c r="P51" s="42"/>
      <c r="Q51" s="40"/>
      <c r="R51" s="19"/>
      <c r="S51" s="19"/>
      <c r="T51" s="91">
        <f>SUM(T43:T50)</f>
        <v>9456851.360000001</v>
      </c>
      <c r="U51" s="39"/>
      <c r="V51" s="92">
        <f>SUM(V43:V50)</f>
        <v>9872767.6</v>
      </c>
    </row>
    <row r="52" spans="1:22" ht="12.75" thickBot="1" thickTop="1">
      <c r="A52" s="18"/>
      <c r="B52" s="19" t="s">
        <v>104</v>
      </c>
      <c r="C52" s="19" t="s">
        <v>106</v>
      </c>
      <c r="D52" s="55"/>
      <c r="E52" s="55"/>
      <c r="F52" s="39"/>
      <c r="G52" s="39"/>
      <c r="H52" s="39">
        <v>1168494.72</v>
      </c>
      <c r="I52" s="39"/>
      <c r="J52" s="39"/>
      <c r="K52" s="39"/>
      <c r="L52" s="40"/>
      <c r="M52" s="40"/>
      <c r="N52" s="39">
        <v>809652.52</v>
      </c>
      <c r="O52" s="41"/>
      <c r="P52" s="76" t="s">
        <v>107</v>
      </c>
      <c r="Q52" s="40"/>
      <c r="R52" s="19"/>
      <c r="S52" s="19"/>
      <c r="T52" s="88">
        <f>T40+T51</f>
        <v>9461196.920000002</v>
      </c>
      <c r="U52" s="39"/>
      <c r="V52" s="93">
        <f>V40+V51</f>
        <v>9888542.77</v>
      </c>
    </row>
    <row r="53" spans="1:22" ht="12" thickTop="1">
      <c r="A53" s="18"/>
      <c r="B53" s="19" t="s">
        <v>108</v>
      </c>
      <c r="C53" s="19" t="s">
        <v>109</v>
      </c>
      <c r="D53" s="55"/>
      <c r="E53" s="55"/>
      <c r="F53" s="39"/>
      <c r="G53" s="39"/>
      <c r="H53" s="45">
        <v>13815.47</v>
      </c>
      <c r="I53" s="39"/>
      <c r="J53" s="39"/>
      <c r="K53" s="39"/>
      <c r="L53" s="40"/>
      <c r="M53" s="40"/>
      <c r="N53" s="45">
        <v>34699.91</v>
      </c>
      <c r="O53" s="41"/>
      <c r="P53" s="42"/>
      <c r="Q53" s="40"/>
      <c r="R53" s="19"/>
      <c r="S53" s="19"/>
      <c r="T53" s="39"/>
      <c r="U53" s="39"/>
      <c r="V53" s="64"/>
    </row>
    <row r="54" spans="1:22" ht="12" thickBot="1">
      <c r="A54" s="18"/>
      <c r="B54" s="19"/>
      <c r="C54" s="19"/>
      <c r="D54" s="55"/>
      <c r="E54" s="55"/>
      <c r="F54" s="39"/>
      <c r="G54" s="39"/>
      <c r="H54" s="43">
        <f>SUM(H46:H53)</f>
        <v>9940932.39</v>
      </c>
      <c r="I54" s="39"/>
      <c r="J54" s="39"/>
      <c r="K54" s="39"/>
      <c r="L54" s="40"/>
      <c r="M54" s="40"/>
      <c r="N54" s="49">
        <f>SUM(N46:N53)</f>
        <v>10747586.05</v>
      </c>
      <c r="O54" s="41"/>
      <c r="P54" s="42"/>
      <c r="Q54" s="40"/>
      <c r="R54" s="19"/>
      <c r="S54" s="19"/>
      <c r="T54" s="19"/>
      <c r="U54" s="19"/>
      <c r="V54" s="75"/>
    </row>
    <row r="55" spans="1:22" ht="12" thickTop="1">
      <c r="A55" s="18"/>
      <c r="B55" s="19" t="s">
        <v>110</v>
      </c>
      <c r="C55" s="34" t="s">
        <v>111</v>
      </c>
      <c r="D55" s="55"/>
      <c r="E55" s="55"/>
      <c r="F55" s="55"/>
      <c r="G55" s="55"/>
      <c r="H55" s="55"/>
      <c r="I55" s="55"/>
      <c r="J55" s="55"/>
      <c r="K55" s="55"/>
      <c r="L55" s="77"/>
      <c r="M55" s="77"/>
      <c r="N55" s="77"/>
      <c r="O55" s="41"/>
      <c r="P55" s="42"/>
      <c r="Q55" s="40"/>
      <c r="R55" s="19"/>
      <c r="S55" s="19"/>
      <c r="T55" s="19"/>
      <c r="U55" s="19"/>
      <c r="V55" s="75"/>
    </row>
    <row r="56" spans="1:22" ht="11.25">
      <c r="A56" s="18"/>
      <c r="B56" s="19" t="s">
        <v>17</v>
      </c>
      <c r="C56" s="19" t="s">
        <v>112</v>
      </c>
      <c r="D56" s="55"/>
      <c r="E56" s="55"/>
      <c r="F56" s="55">
        <v>180005.87</v>
      </c>
      <c r="G56" s="55"/>
      <c r="H56" s="39" t="s">
        <v>45</v>
      </c>
      <c r="I56" s="39"/>
      <c r="J56" s="39"/>
      <c r="K56" s="39"/>
      <c r="L56" s="55">
        <v>725022.27</v>
      </c>
      <c r="M56" s="40"/>
      <c r="N56" s="40" t="s">
        <v>45</v>
      </c>
      <c r="O56" s="80"/>
      <c r="P56" s="81"/>
      <c r="Q56" s="77"/>
      <c r="R56" s="19"/>
      <c r="S56" s="19"/>
      <c r="T56" s="19"/>
      <c r="U56" s="19"/>
      <c r="V56" s="75"/>
    </row>
    <row r="57" spans="1:22" ht="11.25">
      <c r="A57" s="18"/>
      <c r="B57" s="19"/>
      <c r="C57" s="19" t="s">
        <v>113</v>
      </c>
      <c r="D57" s="55"/>
      <c r="E57" s="55"/>
      <c r="F57" s="45"/>
      <c r="G57" s="39"/>
      <c r="H57" s="55">
        <f>F56-F57</f>
        <v>180005.87</v>
      </c>
      <c r="I57" s="55"/>
      <c r="J57" s="55"/>
      <c r="K57" s="55"/>
      <c r="L57" s="45">
        <v>30336.93</v>
      </c>
      <c r="M57" s="39"/>
      <c r="N57" s="55">
        <f>L56-L57</f>
        <v>694685.34</v>
      </c>
      <c r="O57" s="41"/>
      <c r="P57" s="42"/>
      <c r="Q57" s="40"/>
      <c r="R57" s="19"/>
      <c r="S57" s="19"/>
      <c r="T57" s="19"/>
      <c r="U57" s="19"/>
      <c r="V57" s="75"/>
    </row>
    <row r="58" spans="1:22" ht="11.25">
      <c r="A58" s="18"/>
      <c r="B58" s="19" t="s">
        <v>39</v>
      </c>
      <c r="C58" s="19" t="s">
        <v>114</v>
      </c>
      <c r="D58" s="55"/>
      <c r="E58" s="55"/>
      <c r="F58" s="55"/>
      <c r="G58" s="55"/>
      <c r="H58" s="45">
        <v>0</v>
      </c>
      <c r="I58" s="39"/>
      <c r="J58" s="39"/>
      <c r="K58" s="39"/>
      <c r="L58" s="40"/>
      <c r="M58" s="40"/>
      <c r="N58" s="45">
        <v>0</v>
      </c>
      <c r="O58" s="94"/>
      <c r="P58" s="95"/>
      <c r="Q58" s="55"/>
      <c r="R58" s="19"/>
      <c r="S58" s="19"/>
      <c r="T58" s="19"/>
      <c r="U58" s="19"/>
      <c r="V58" s="75"/>
    </row>
    <row r="59" spans="1:22" ht="12" thickBot="1">
      <c r="A59" s="18"/>
      <c r="B59" s="19"/>
      <c r="C59" s="19"/>
      <c r="D59" s="55"/>
      <c r="E59" s="55"/>
      <c r="F59" s="55"/>
      <c r="G59" s="55"/>
      <c r="H59" s="43">
        <f>SUM(H56:H58)</f>
        <v>180005.87</v>
      </c>
      <c r="I59" s="39"/>
      <c r="J59" s="39"/>
      <c r="K59" s="39"/>
      <c r="L59" s="40"/>
      <c r="M59" s="40"/>
      <c r="N59" s="49">
        <f>SUM(N56:N58)</f>
        <v>694685.34</v>
      </c>
      <c r="O59" s="96"/>
      <c r="P59" s="87"/>
      <c r="Q59" s="62"/>
      <c r="R59" s="19"/>
      <c r="S59" s="19"/>
      <c r="T59" s="19"/>
      <c r="U59" s="19"/>
      <c r="V59" s="75"/>
    </row>
    <row r="60" spans="1:22" ht="12" thickTop="1">
      <c r="A60" s="18"/>
      <c r="B60" s="19" t="s">
        <v>41</v>
      </c>
      <c r="C60" s="34" t="s">
        <v>115</v>
      </c>
      <c r="D60" s="55"/>
      <c r="E60" s="55"/>
      <c r="F60" s="55"/>
      <c r="G60" s="55"/>
      <c r="H60" s="47"/>
      <c r="I60" s="47"/>
      <c r="J60" s="39"/>
      <c r="K60" s="39"/>
      <c r="L60" s="40"/>
      <c r="M60" s="40"/>
      <c r="N60" s="51"/>
      <c r="O60" s="41"/>
      <c r="P60" s="42"/>
      <c r="Q60" s="40"/>
      <c r="R60" s="19"/>
      <c r="S60" s="19"/>
      <c r="T60" s="19"/>
      <c r="U60" s="19"/>
      <c r="V60" s="75"/>
    </row>
    <row r="61" spans="1:22" ht="11.25">
      <c r="A61" s="18"/>
      <c r="B61" s="19" t="s">
        <v>17</v>
      </c>
      <c r="C61" s="19" t="s">
        <v>116</v>
      </c>
      <c r="D61" s="55"/>
      <c r="E61" s="55"/>
      <c r="F61" s="55"/>
      <c r="G61" s="55"/>
      <c r="H61" s="39">
        <v>76245.72</v>
      </c>
      <c r="I61" s="39"/>
      <c r="J61" s="39"/>
      <c r="K61" s="39"/>
      <c r="L61" s="40"/>
      <c r="M61" s="40"/>
      <c r="N61" s="39">
        <v>73602.29</v>
      </c>
      <c r="O61" s="52"/>
      <c r="P61" s="53"/>
      <c r="Q61" s="51"/>
      <c r="R61" s="19"/>
      <c r="S61" s="19"/>
      <c r="T61" s="19"/>
      <c r="U61" s="19"/>
      <c r="V61" s="75"/>
    </row>
    <row r="62" spans="1:22" ht="11.25">
      <c r="A62" s="18"/>
      <c r="B62" s="19" t="s">
        <v>39</v>
      </c>
      <c r="C62" s="19" t="s">
        <v>117</v>
      </c>
      <c r="D62" s="55"/>
      <c r="E62" s="55"/>
      <c r="F62" s="55"/>
      <c r="G62" s="55"/>
      <c r="H62" s="45">
        <v>447016.27</v>
      </c>
      <c r="I62" s="39"/>
      <c r="J62" s="39"/>
      <c r="K62" s="39"/>
      <c r="L62" s="40"/>
      <c r="M62" s="40"/>
      <c r="N62" s="45">
        <v>245023.81</v>
      </c>
      <c r="O62" s="41"/>
      <c r="P62" s="42"/>
      <c r="Q62" s="40"/>
      <c r="R62" s="19"/>
      <c r="S62" s="19"/>
      <c r="T62" s="19"/>
      <c r="U62" s="19"/>
      <c r="V62" s="75"/>
    </row>
    <row r="63" spans="1:22" ht="12" thickBot="1">
      <c r="A63" s="76"/>
      <c r="B63" s="19"/>
      <c r="C63" s="19"/>
      <c r="D63" s="55"/>
      <c r="E63" s="55"/>
      <c r="F63" s="55"/>
      <c r="G63" s="55"/>
      <c r="H63" s="43">
        <f>SUM(H61:H62)</f>
        <v>523261.99</v>
      </c>
      <c r="I63" s="39"/>
      <c r="J63" s="39"/>
      <c r="K63" s="39"/>
      <c r="L63" s="40"/>
      <c r="M63" s="40"/>
      <c r="N63" s="49">
        <f>SUM(N61:N62)</f>
        <v>318626.1</v>
      </c>
      <c r="O63" s="41"/>
      <c r="P63" s="42"/>
      <c r="Q63" s="40"/>
      <c r="R63" s="19"/>
      <c r="S63" s="19"/>
      <c r="T63" s="19"/>
      <c r="U63" s="19"/>
      <c r="V63" s="75"/>
    </row>
    <row r="64" spans="1:22" ht="12.75" thickBot="1" thickTop="1">
      <c r="A64" s="76" t="s">
        <v>118</v>
      </c>
      <c r="B64" s="19"/>
      <c r="C64" s="19"/>
      <c r="D64" s="55"/>
      <c r="E64" s="55"/>
      <c r="F64" s="55"/>
      <c r="G64" s="55"/>
      <c r="H64" s="43">
        <f>H63+H59+H54+H43</f>
        <v>11326041.04</v>
      </c>
      <c r="I64" s="39"/>
      <c r="J64" s="39"/>
      <c r="K64" s="39"/>
      <c r="L64" s="40"/>
      <c r="M64" s="40"/>
      <c r="N64" s="49">
        <f>N63+N59+N54+N43</f>
        <v>13357945.39</v>
      </c>
      <c r="O64" s="41"/>
      <c r="P64" s="87" t="s">
        <v>72</v>
      </c>
      <c r="Q64" s="40"/>
      <c r="R64" s="34" t="s">
        <v>119</v>
      </c>
      <c r="S64" s="34"/>
      <c r="T64" s="39"/>
      <c r="U64" s="39"/>
      <c r="V64" s="64"/>
    </row>
    <row r="65" spans="1:22" ht="12" thickTop="1">
      <c r="A65" s="76"/>
      <c r="B65" s="19"/>
      <c r="C65" s="19"/>
      <c r="D65" s="19"/>
      <c r="E65" s="19"/>
      <c r="F65" s="19"/>
      <c r="G65" s="19"/>
      <c r="H65" s="19"/>
      <c r="I65" s="19"/>
      <c r="J65" s="19"/>
      <c r="K65" s="19"/>
      <c r="L65" s="19"/>
      <c r="M65" s="19"/>
      <c r="N65" s="19"/>
      <c r="O65" s="41"/>
      <c r="P65" s="42"/>
      <c r="Q65" s="40"/>
      <c r="R65" s="34"/>
      <c r="S65" s="34"/>
      <c r="T65" s="39"/>
      <c r="U65" s="39"/>
      <c r="V65" s="64"/>
    </row>
    <row r="66" spans="1:22" ht="11.25">
      <c r="A66" s="76"/>
      <c r="B66" s="19" t="s">
        <v>120</v>
      </c>
      <c r="C66" s="34" t="s">
        <v>121</v>
      </c>
      <c r="D66" s="55"/>
      <c r="E66" s="55"/>
      <c r="F66" s="55"/>
      <c r="G66" s="55"/>
      <c r="H66" s="55"/>
      <c r="I66" s="55"/>
      <c r="J66" s="55"/>
      <c r="K66" s="55"/>
      <c r="L66" s="77"/>
      <c r="M66" s="77"/>
      <c r="N66" s="77"/>
      <c r="O66" s="90"/>
      <c r="P66" s="76"/>
      <c r="Q66" s="19" t="s">
        <v>17</v>
      </c>
      <c r="R66" s="19" t="s">
        <v>122</v>
      </c>
      <c r="S66" s="19"/>
      <c r="T66" s="61">
        <v>148443.86</v>
      </c>
      <c r="U66" s="61"/>
      <c r="V66" s="97">
        <v>4579.71</v>
      </c>
    </row>
    <row r="67" spans="1:22" ht="11.25">
      <c r="A67" s="76"/>
      <c r="B67" s="19" t="s">
        <v>17</v>
      </c>
      <c r="C67" s="19" t="s">
        <v>123</v>
      </c>
      <c r="D67" s="55"/>
      <c r="E67" s="55"/>
      <c r="F67" s="55"/>
      <c r="G67" s="55"/>
      <c r="H67" s="39">
        <v>51487.13</v>
      </c>
      <c r="I67" s="39"/>
      <c r="J67" s="39"/>
      <c r="K67" s="39"/>
      <c r="L67" s="40"/>
      <c r="M67" s="40"/>
      <c r="N67" s="39">
        <v>44235.64</v>
      </c>
      <c r="O67" s="80"/>
      <c r="P67" s="81"/>
      <c r="Q67" s="77" t="s">
        <v>34</v>
      </c>
      <c r="R67" s="19" t="s">
        <v>124</v>
      </c>
      <c r="S67" s="19"/>
      <c r="T67" s="61">
        <v>21098.46</v>
      </c>
      <c r="U67" s="61"/>
      <c r="V67" s="97">
        <v>52968.27</v>
      </c>
    </row>
    <row r="68" spans="1:22" ht="11.25">
      <c r="A68" s="76"/>
      <c r="B68" s="19" t="s">
        <v>34</v>
      </c>
      <c r="C68" s="57" t="s">
        <v>125</v>
      </c>
      <c r="D68" s="55"/>
      <c r="E68" s="55"/>
      <c r="F68" s="55"/>
      <c r="G68" s="55"/>
      <c r="H68" s="45">
        <v>76786.66</v>
      </c>
      <c r="I68" s="39"/>
      <c r="J68" s="39"/>
      <c r="K68" s="39"/>
      <c r="L68" s="40"/>
      <c r="M68" s="40"/>
      <c r="N68" s="45">
        <v>58408.64</v>
      </c>
      <c r="O68" s="41"/>
      <c r="P68" s="42"/>
      <c r="Q68" s="40" t="s">
        <v>39</v>
      </c>
      <c r="R68" s="19" t="s">
        <v>126</v>
      </c>
      <c r="S68" s="19"/>
      <c r="T68" s="68">
        <v>0</v>
      </c>
      <c r="U68" s="47"/>
      <c r="V68" s="98">
        <v>0</v>
      </c>
    </row>
    <row r="69" spans="1:22" ht="12" thickBot="1">
      <c r="A69" s="76"/>
      <c r="B69" s="19"/>
      <c r="C69" s="19"/>
      <c r="D69" s="55"/>
      <c r="E69" s="55"/>
      <c r="F69" s="55"/>
      <c r="G69" s="55"/>
      <c r="H69" s="43">
        <f>SUM(H67:H68)</f>
        <v>128273.79000000001</v>
      </c>
      <c r="I69" s="39"/>
      <c r="J69" s="39"/>
      <c r="K69" s="39"/>
      <c r="L69" s="40"/>
      <c r="M69" s="40"/>
      <c r="N69" s="49">
        <f>SUM(N67:N68)</f>
        <v>102644.28</v>
      </c>
      <c r="O69" s="41"/>
      <c r="P69" s="42"/>
      <c r="Q69" s="40"/>
      <c r="R69" s="19"/>
      <c r="S69" s="19"/>
      <c r="T69" s="91">
        <f>SUM(T66:T68)</f>
        <v>169542.31999999998</v>
      </c>
      <c r="U69" s="39"/>
      <c r="V69" s="92">
        <f>SUM(V66:V68)</f>
        <v>57547.979999999996</v>
      </c>
    </row>
    <row r="70" spans="1:22" ht="12" thickTop="1">
      <c r="A70" s="76"/>
      <c r="B70" s="19"/>
      <c r="C70" s="19"/>
      <c r="D70" s="19"/>
      <c r="E70" s="19"/>
      <c r="F70" s="19"/>
      <c r="G70" s="19"/>
      <c r="H70" s="19"/>
      <c r="I70" s="19"/>
      <c r="J70" s="19"/>
      <c r="K70" s="19"/>
      <c r="L70" s="19"/>
      <c r="M70" s="19"/>
      <c r="N70" s="19"/>
      <c r="O70" s="41"/>
      <c r="P70" s="42"/>
      <c r="Q70" s="40"/>
      <c r="R70" s="19"/>
      <c r="S70" s="19"/>
      <c r="T70" s="39"/>
      <c r="U70" s="39"/>
      <c r="V70" s="64"/>
    </row>
    <row r="71" spans="1:22" ht="11.25">
      <c r="A71" s="76"/>
      <c r="B71" s="19"/>
      <c r="C71" s="19"/>
      <c r="D71" s="19"/>
      <c r="E71" s="19"/>
      <c r="F71" s="19"/>
      <c r="G71" s="19"/>
      <c r="H71" s="19"/>
      <c r="I71" s="19"/>
      <c r="J71" s="19"/>
      <c r="K71" s="19"/>
      <c r="L71" s="19"/>
      <c r="M71" s="19"/>
      <c r="N71" s="19"/>
      <c r="O71" s="90"/>
      <c r="P71" s="76"/>
      <c r="Q71" s="19"/>
      <c r="R71" s="19"/>
      <c r="S71" s="19"/>
      <c r="T71" s="39"/>
      <c r="U71" s="39"/>
      <c r="V71" s="64"/>
    </row>
    <row r="72" spans="1:22" ht="12" thickBot="1">
      <c r="A72" s="76" t="s">
        <v>127</v>
      </c>
      <c r="B72" s="19"/>
      <c r="C72" s="19"/>
      <c r="D72" s="55"/>
      <c r="E72" s="55"/>
      <c r="F72" s="55"/>
      <c r="G72" s="55"/>
      <c r="H72" s="43">
        <f>H69+H64+H35+H11</f>
        <v>16786503.7120763</v>
      </c>
      <c r="I72" s="39"/>
      <c r="J72" s="39"/>
      <c r="K72" s="39"/>
      <c r="L72" s="40"/>
      <c r="M72" s="40"/>
      <c r="N72" s="49">
        <f>N69+N64+N35+N11</f>
        <v>24870657.43344094</v>
      </c>
      <c r="O72" s="41"/>
      <c r="P72" s="76" t="s">
        <v>128</v>
      </c>
      <c r="Q72" s="40"/>
      <c r="R72" s="19"/>
      <c r="S72" s="19"/>
      <c r="T72" s="43">
        <f>T31+T36+T52+T69</f>
        <v>16786503.709999997</v>
      </c>
      <c r="U72" s="39"/>
      <c r="V72" s="44">
        <f>V31+V36+V52+V69</f>
        <v>24870657.429999996</v>
      </c>
    </row>
    <row r="73" spans="1:22" ht="12" thickTop="1">
      <c r="A73" s="76"/>
      <c r="B73" s="19"/>
      <c r="C73" s="19"/>
      <c r="D73" s="55"/>
      <c r="E73" s="55"/>
      <c r="F73" s="55"/>
      <c r="G73" s="55"/>
      <c r="H73" s="39"/>
      <c r="I73" s="39"/>
      <c r="J73" s="39"/>
      <c r="K73" s="39"/>
      <c r="L73" s="40"/>
      <c r="M73" s="40"/>
      <c r="N73" s="40"/>
      <c r="O73" s="41"/>
      <c r="P73" s="42"/>
      <c r="Q73" s="40"/>
      <c r="R73" s="19"/>
      <c r="S73" s="19"/>
      <c r="T73" s="39"/>
      <c r="U73" s="39"/>
      <c r="V73" s="64"/>
    </row>
    <row r="74" spans="1:22" ht="11.25">
      <c r="A74" s="76"/>
      <c r="B74" s="19"/>
      <c r="C74" s="34" t="s">
        <v>129</v>
      </c>
      <c r="D74" s="55"/>
      <c r="E74" s="55"/>
      <c r="F74" s="55"/>
      <c r="G74" s="55"/>
      <c r="H74" s="55"/>
      <c r="I74" s="55"/>
      <c r="J74" s="55"/>
      <c r="K74" s="55"/>
      <c r="L74" s="77"/>
      <c r="M74" s="77"/>
      <c r="N74" s="77"/>
      <c r="O74" s="80"/>
      <c r="P74" s="81"/>
      <c r="Q74" s="77"/>
      <c r="R74" s="34" t="s">
        <v>129</v>
      </c>
      <c r="S74" s="34"/>
      <c r="T74" s="55"/>
      <c r="U74" s="55"/>
      <c r="V74" s="56"/>
    </row>
    <row r="75" spans="1:22" ht="11.25">
      <c r="A75" s="76"/>
      <c r="B75" s="19" t="s">
        <v>17</v>
      </c>
      <c r="C75" s="19" t="s">
        <v>130</v>
      </c>
      <c r="D75" s="55"/>
      <c r="E75" s="55"/>
      <c r="F75" s="55"/>
      <c r="G75" s="55"/>
      <c r="H75" s="39">
        <v>11.11</v>
      </c>
      <c r="I75" s="39"/>
      <c r="J75" s="39"/>
      <c r="K75" s="39"/>
      <c r="L75" s="40"/>
      <c r="M75" s="40"/>
      <c r="N75" s="40">
        <v>10.22</v>
      </c>
      <c r="O75" s="41"/>
      <c r="P75" s="42"/>
      <c r="Q75" s="40" t="s">
        <v>17</v>
      </c>
      <c r="R75" s="19" t="s">
        <v>131</v>
      </c>
      <c r="S75" s="19"/>
      <c r="T75" s="39">
        <f>H75</f>
        <v>11.11</v>
      </c>
      <c r="U75" s="39"/>
      <c r="V75" s="64">
        <v>10.22</v>
      </c>
    </row>
    <row r="76" spans="1:22" ht="11.25">
      <c r="A76" s="76"/>
      <c r="B76" s="19" t="s">
        <v>34</v>
      </c>
      <c r="C76" s="19" t="s">
        <v>132</v>
      </c>
      <c r="D76" s="55"/>
      <c r="E76" s="55"/>
      <c r="F76" s="55"/>
      <c r="G76" s="55"/>
      <c r="H76" s="39">
        <v>1833688.37</v>
      </c>
      <c r="I76" s="39"/>
      <c r="J76" s="39"/>
      <c r="K76" s="39"/>
      <c r="L76" s="40"/>
      <c r="M76" s="40"/>
      <c r="N76" s="40">
        <v>2631819.73</v>
      </c>
      <c r="O76" s="41"/>
      <c r="P76" s="42"/>
      <c r="Q76" s="40" t="s">
        <v>34</v>
      </c>
      <c r="R76" s="19" t="s">
        <v>132</v>
      </c>
      <c r="S76" s="19"/>
      <c r="T76" s="39">
        <f>H76</f>
        <v>1833688.37</v>
      </c>
      <c r="U76" s="39"/>
      <c r="V76" s="64">
        <v>2631819.73</v>
      </c>
    </row>
    <row r="77" spans="1:22" ht="11.25">
      <c r="A77" s="76"/>
      <c r="B77" s="19" t="s">
        <v>39</v>
      </c>
      <c r="C77" s="19" t="s">
        <v>133</v>
      </c>
      <c r="D77" s="55"/>
      <c r="E77" s="55"/>
      <c r="F77" s="55"/>
      <c r="G77" s="55"/>
      <c r="H77" s="45">
        <v>4604173.18</v>
      </c>
      <c r="I77" s="39"/>
      <c r="J77" s="39"/>
      <c r="K77" s="39"/>
      <c r="L77" s="40"/>
      <c r="M77" s="40"/>
      <c r="N77" s="46">
        <v>3319757.15</v>
      </c>
      <c r="O77" s="41"/>
      <c r="P77" s="42"/>
      <c r="Q77" s="40" t="s">
        <v>21</v>
      </c>
      <c r="R77" s="19" t="s">
        <v>133</v>
      </c>
      <c r="S77" s="19"/>
      <c r="T77" s="45">
        <f>H77</f>
        <v>4604173.18</v>
      </c>
      <c r="U77" s="39"/>
      <c r="V77" s="67">
        <v>3319757.15</v>
      </c>
    </row>
    <row r="78" spans="1:22" ht="11.25">
      <c r="A78" s="76"/>
      <c r="B78" s="19"/>
      <c r="C78" s="19"/>
      <c r="D78" s="55"/>
      <c r="E78" s="55"/>
      <c r="F78" s="55"/>
      <c r="G78" s="55"/>
      <c r="H78" s="99">
        <f>SUM(H75:H77)</f>
        <v>6437872.66</v>
      </c>
      <c r="I78" s="39"/>
      <c r="J78" s="39"/>
      <c r="K78" s="39"/>
      <c r="L78" s="40"/>
      <c r="M78" s="40"/>
      <c r="N78" s="100">
        <f>SUM(N75:N77)</f>
        <v>5951587.1</v>
      </c>
      <c r="O78" s="41"/>
      <c r="P78" s="42"/>
      <c r="Q78" s="40"/>
      <c r="R78" s="19"/>
      <c r="S78" s="19"/>
      <c r="T78" s="39">
        <f>SUM(T75:T77)</f>
        <v>6437872.66</v>
      </c>
      <c r="U78" s="39"/>
      <c r="V78" s="64">
        <f>SUM(V75:V77)</f>
        <v>5951587.1</v>
      </c>
    </row>
    <row r="79" spans="1:22" ht="11.25">
      <c r="A79" s="76"/>
      <c r="B79" s="19"/>
      <c r="C79" s="34"/>
      <c r="D79" s="55"/>
      <c r="E79" s="55"/>
      <c r="F79" s="55"/>
      <c r="G79" s="55"/>
      <c r="H79" s="101"/>
      <c r="I79" s="101"/>
      <c r="J79" s="55"/>
      <c r="K79" s="55"/>
      <c r="L79" s="77"/>
      <c r="M79" s="77"/>
      <c r="N79" s="101"/>
      <c r="O79" s="101"/>
      <c r="P79" s="101"/>
      <c r="Q79" s="101"/>
      <c r="R79" s="19"/>
      <c r="S79" s="102"/>
      <c r="T79" s="101"/>
      <c r="U79" s="101"/>
      <c r="V79" s="103"/>
    </row>
    <row r="80" spans="1:22" ht="11.25">
      <c r="A80" s="76" t="s">
        <v>134</v>
      </c>
      <c r="B80" s="19"/>
      <c r="C80" s="19" t="s">
        <v>135</v>
      </c>
      <c r="D80" s="19"/>
      <c r="E80" s="19"/>
      <c r="F80" s="19"/>
      <c r="G80" s="19"/>
      <c r="H80" s="35"/>
      <c r="J80" s="35"/>
      <c r="L80" s="36"/>
      <c r="N80" s="36"/>
      <c r="O80" s="36"/>
      <c r="P80" s="36"/>
      <c r="Q80" s="36"/>
      <c r="R80" s="19"/>
      <c r="S80" s="19"/>
      <c r="T80" s="55"/>
      <c r="U80" s="55"/>
      <c r="V80" s="104"/>
    </row>
    <row r="81" spans="1:22" ht="11.25">
      <c r="A81" s="76"/>
      <c r="B81" s="19"/>
      <c r="C81" s="19" t="s">
        <v>136</v>
      </c>
      <c r="D81" s="19"/>
      <c r="E81" s="19"/>
      <c r="F81" s="19"/>
      <c r="G81" s="19"/>
      <c r="H81" s="19"/>
      <c r="I81" s="19"/>
      <c r="J81" s="19"/>
      <c r="K81" s="19"/>
      <c r="L81" s="19"/>
      <c r="M81" s="19"/>
      <c r="N81" s="19"/>
      <c r="O81" s="19"/>
      <c r="P81" s="19"/>
      <c r="Q81" s="19"/>
      <c r="R81" s="19"/>
      <c r="S81" s="19"/>
      <c r="T81" s="55"/>
      <c r="U81" s="55"/>
      <c r="V81" s="104"/>
    </row>
    <row r="82" spans="1:22" ht="11.25">
      <c r="A82" s="76"/>
      <c r="B82" s="19"/>
      <c r="C82" s="19" t="s">
        <v>137</v>
      </c>
      <c r="D82" s="105"/>
      <c r="E82" s="105"/>
      <c r="F82" s="105"/>
      <c r="G82" s="105"/>
      <c r="H82" s="106"/>
      <c r="I82" s="106"/>
      <c r="J82" s="107"/>
      <c r="K82" s="107"/>
      <c r="L82" s="108"/>
      <c r="M82" s="108"/>
      <c r="N82" s="36"/>
      <c r="O82" s="36"/>
      <c r="P82" s="36"/>
      <c r="Q82" s="36"/>
      <c r="R82" s="19"/>
      <c r="S82" s="19"/>
      <c r="T82" s="55"/>
      <c r="U82" s="55"/>
      <c r="V82" s="104"/>
    </row>
    <row r="83" spans="1:22" ht="11.25">
      <c r="A83" s="76"/>
      <c r="B83" s="19"/>
      <c r="C83" s="19" t="s">
        <v>138</v>
      </c>
      <c r="D83" s="105"/>
      <c r="E83" s="105"/>
      <c r="F83" s="105"/>
      <c r="G83" s="105"/>
      <c r="H83" s="106"/>
      <c r="I83" s="106"/>
      <c r="J83" s="107"/>
      <c r="K83" s="107"/>
      <c r="L83" s="108"/>
      <c r="M83" s="108"/>
      <c r="N83" s="36"/>
      <c r="O83" s="36"/>
      <c r="P83" s="36"/>
      <c r="Q83" s="36"/>
      <c r="R83" s="19"/>
      <c r="S83" s="19"/>
      <c r="T83" s="55"/>
      <c r="U83" s="55"/>
      <c r="V83" s="104"/>
    </row>
    <row r="84" spans="1:22" ht="11.25">
      <c r="A84" s="76"/>
      <c r="B84" s="19"/>
      <c r="C84" s="19" t="s">
        <v>139</v>
      </c>
      <c r="D84" s="105"/>
      <c r="E84" s="105"/>
      <c r="F84" s="105"/>
      <c r="G84" s="105"/>
      <c r="H84" s="106"/>
      <c r="I84" s="106"/>
      <c r="J84" s="107"/>
      <c r="K84" s="107"/>
      <c r="L84" s="108"/>
      <c r="M84" s="108"/>
      <c r="N84" s="36"/>
      <c r="O84" s="36"/>
      <c r="P84" s="36"/>
      <c r="Q84" s="36"/>
      <c r="R84" s="19"/>
      <c r="S84" s="19"/>
      <c r="T84" s="55"/>
      <c r="U84" s="55"/>
      <c r="V84" s="104"/>
    </row>
    <row r="85" spans="1:22" ht="11.25">
      <c r="A85" s="76"/>
      <c r="B85" s="19"/>
      <c r="C85" s="19" t="s">
        <v>140</v>
      </c>
      <c r="D85" s="105"/>
      <c r="E85" s="105"/>
      <c r="F85" s="105"/>
      <c r="G85" s="105"/>
      <c r="H85" s="106"/>
      <c r="I85" s="106"/>
      <c r="J85" s="107"/>
      <c r="K85" s="107"/>
      <c r="L85" s="108"/>
      <c r="M85" s="108"/>
      <c r="N85" s="36"/>
      <c r="O85" s="36"/>
      <c r="P85" s="36"/>
      <c r="Q85" s="36"/>
      <c r="R85" s="19"/>
      <c r="S85" s="19"/>
      <c r="T85" s="55"/>
      <c r="U85" s="55"/>
      <c r="V85" s="104"/>
    </row>
    <row r="86" spans="1:22" ht="11.25">
      <c r="A86" s="76"/>
      <c r="B86" s="19"/>
      <c r="C86" s="19" t="s">
        <v>141</v>
      </c>
      <c r="D86" s="105"/>
      <c r="E86" s="105"/>
      <c r="F86" s="105"/>
      <c r="G86" s="105"/>
      <c r="H86" s="106"/>
      <c r="I86" s="106"/>
      <c r="J86" s="107"/>
      <c r="K86" s="107"/>
      <c r="L86" s="108"/>
      <c r="M86" s="108"/>
      <c r="N86" s="36"/>
      <c r="O86" s="36"/>
      <c r="P86" s="36"/>
      <c r="Q86" s="36"/>
      <c r="R86" s="19"/>
      <c r="S86" s="19"/>
      <c r="T86" s="55"/>
      <c r="U86" s="55"/>
      <c r="V86" s="104"/>
    </row>
    <row r="87" spans="1:22" ht="11.25">
      <c r="A87" s="76"/>
      <c r="B87" s="19"/>
      <c r="C87" s="19" t="s">
        <v>142</v>
      </c>
      <c r="D87" s="105"/>
      <c r="E87" s="105"/>
      <c r="F87" s="105"/>
      <c r="G87" s="105"/>
      <c r="H87" s="106"/>
      <c r="I87" s="106"/>
      <c r="J87" s="107"/>
      <c r="K87" s="107"/>
      <c r="L87" s="108"/>
      <c r="M87" s="108"/>
      <c r="N87" s="36"/>
      <c r="O87" s="36"/>
      <c r="P87" s="36"/>
      <c r="Q87" s="36"/>
      <c r="R87" s="19"/>
      <c r="S87" s="19"/>
      <c r="T87" s="55"/>
      <c r="U87" s="55"/>
      <c r="V87" s="104"/>
    </row>
    <row r="88" spans="1:22" ht="11.25">
      <c r="A88" s="76"/>
      <c r="B88" s="19"/>
      <c r="C88" s="19" t="s">
        <v>143</v>
      </c>
      <c r="D88" s="105"/>
      <c r="E88" s="105"/>
      <c r="F88" s="109"/>
      <c r="G88" s="109"/>
      <c r="H88" s="102"/>
      <c r="I88" s="102"/>
      <c r="J88" s="107"/>
      <c r="K88" s="107"/>
      <c r="L88" s="108"/>
      <c r="M88" s="108"/>
      <c r="N88" s="36"/>
      <c r="O88" s="36"/>
      <c r="P88" s="36"/>
      <c r="Q88" s="36"/>
      <c r="R88" s="19"/>
      <c r="S88" s="19"/>
      <c r="T88" s="55"/>
      <c r="U88" s="55"/>
      <c r="V88" s="104"/>
    </row>
    <row r="89" spans="1:22" ht="12" customHeight="1">
      <c r="A89" s="76"/>
      <c r="B89" s="19"/>
      <c r="C89" s="19" t="s">
        <v>144</v>
      </c>
      <c r="D89" s="19"/>
      <c r="E89" s="19"/>
      <c r="F89" s="19"/>
      <c r="G89" s="19"/>
      <c r="H89" s="19"/>
      <c r="I89" s="19"/>
      <c r="J89" s="19"/>
      <c r="K89" s="19"/>
      <c r="L89" s="19"/>
      <c r="M89" s="19"/>
      <c r="N89" s="19"/>
      <c r="O89" s="19"/>
      <c r="P89" s="19"/>
      <c r="Q89" s="19"/>
      <c r="R89" s="19"/>
      <c r="S89" s="19"/>
      <c r="T89" s="55"/>
      <c r="U89" s="55"/>
      <c r="V89" s="56"/>
    </row>
    <row r="90" spans="1:22" ht="11.25">
      <c r="A90" s="76"/>
      <c r="B90" s="19"/>
      <c r="C90" s="19" t="s">
        <v>145</v>
      </c>
      <c r="D90" s="19"/>
      <c r="E90" s="19"/>
      <c r="F90" s="19"/>
      <c r="G90" s="19"/>
      <c r="H90" s="55">
        <v>15539232.81</v>
      </c>
      <c r="I90" s="19"/>
      <c r="J90" s="19" t="s">
        <v>146</v>
      </c>
      <c r="K90" s="19"/>
      <c r="L90" s="19"/>
      <c r="M90" s="19"/>
      <c r="N90" s="19"/>
      <c r="O90" s="19"/>
      <c r="P90" s="19"/>
      <c r="Q90" s="19"/>
      <c r="R90" s="19"/>
      <c r="S90" s="19"/>
      <c r="T90" s="55"/>
      <c r="U90" s="55"/>
      <c r="V90" s="56"/>
    </row>
    <row r="91" spans="1:22" ht="11.25">
      <c r="A91" s="76"/>
      <c r="B91" s="19"/>
      <c r="C91" s="19" t="s">
        <v>147</v>
      </c>
      <c r="D91" s="19"/>
      <c r="E91" s="19"/>
      <c r="F91" s="19"/>
      <c r="G91" s="19"/>
      <c r="H91" s="79">
        <v>5381961.03</v>
      </c>
      <c r="I91" s="34"/>
      <c r="J91" s="19" t="s">
        <v>146</v>
      </c>
      <c r="K91" s="19"/>
      <c r="L91" s="19"/>
      <c r="M91" s="19"/>
      <c r="N91" s="19"/>
      <c r="O91" s="19"/>
      <c r="P91" s="19"/>
      <c r="Q91" s="19"/>
      <c r="R91" s="19"/>
      <c r="S91" s="19"/>
      <c r="T91" s="55"/>
      <c r="U91" s="55"/>
      <c r="V91" s="56"/>
    </row>
    <row r="92" spans="1:22" ht="11.25">
      <c r="A92" s="76"/>
      <c r="B92" s="19"/>
      <c r="C92" s="19"/>
      <c r="D92" s="19"/>
      <c r="E92" s="19"/>
      <c r="F92" s="110" t="s">
        <v>148</v>
      </c>
      <c r="G92" s="110"/>
      <c r="H92" s="55">
        <f>SUM(H90:H91)</f>
        <v>20921193.84</v>
      </c>
      <c r="I92" s="19"/>
      <c r="J92" s="19" t="s">
        <v>146</v>
      </c>
      <c r="K92" s="19"/>
      <c r="L92" s="19"/>
      <c r="M92" s="19"/>
      <c r="N92" s="19"/>
      <c r="O92" s="19"/>
      <c r="P92" s="19"/>
      <c r="Q92" s="19"/>
      <c r="R92" s="19"/>
      <c r="S92" s="19"/>
      <c r="T92" s="55"/>
      <c r="U92" s="55"/>
      <c r="V92" s="56"/>
    </row>
    <row r="93" spans="1:22" ht="11.25">
      <c r="A93" s="76"/>
      <c r="B93" s="19"/>
      <c r="C93" s="19"/>
      <c r="D93" s="19"/>
      <c r="E93" s="19"/>
      <c r="F93" s="19"/>
      <c r="G93" s="19"/>
      <c r="H93" s="19"/>
      <c r="I93" s="19"/>
      <c r="J93" s="19"/>
      <c r="K93" s="19"/>
      <c r="L93" s="19"/>
      <c r="M93" s="19"/>
      <c r="N93" s="19"/>
      <c r="O93" s="19"/>
      <c r="P93" s="19"/>
      <c r="Q93" s="19"/>
      <c r="R93" s="19"/>
      <c r="S93" s="19"/>
      <c r="T93" s="55"/>
      <c r="U93" s="55"/>
      <c r="V93" s="56"/>
    </row>
    <row r="94" spans="1:22" ht="11.25">
      <c r="A94" s="76"/>
      <c r="B94" s="19"/>
      <c r="C94" s="111" t="s">
        <v>149</v>
      </c>
      <c r="D94" s="112"/>
      <c r="E94" s="112"/>
      <c r="F94" s="112"/>
      <c r="G94" s="112"/>
      <c r="H94" s="112"/>
      <c r="I94" s="112"/>
      <c r="J94" s="112"/>
      <c r="K94" s="112"/>
      <c r="L94" s="113"/>
      <c r="M94" s="113"/>
      <c r="N94" s="114"/>
      <c r="O94" s="115"/>
      <c r="P94" s="116"/>
      <c r="Q94" s="117"/>
      <c r="R94" s="118" t="s">
        <v>150</v>
      </c>
      <c r="S94" s="118"/>
      <c r="T94" s="119"/>
      <c r="U94" s="119"/>
      <c r="V94" s="120"/>
    </row>
    <row r="95" spans="1:22" ht="11.25">
      <c r="A95" s="76"/>
      <c r="B95" s="19"/>
      <c r="C95" s="19"/>
      <c r="D95" s="21"/>
      <c r="E95" s="21"/>
      <c r="F95" s="121" t="s">
        <v>5</v>
      </c>
      <c r="G95" s="121"/>
      <c r="H95" s="107"/>
      <c r="I95" s="107"/>
      <c r="J95" s="21"/>
      <c r="K95" s="21"/>
      <c r="L95" s="121" t="s">
        <v>6</v>
      </c>
      <c r="M95" s="121"/>
      <c r="N95" s="107"/>
      <c r="O95" s="122"/>
      <c r="P95" s="123"/>
      <c r="Q95" s="124"/>
      <c r="R95" s="19"/>
      <c r="S95" s="55"/>
      <c r="T95" s="125">
        <v>2003</v>
      </c>
      <c r="U95" s="55"/>
      <c r="V95" s="126" t="s">
        <v>6</v>
      </c>
    </row>
    <row r="96" spans="1:22" ht="11.25">
      <c r="A96" s="76"/>
      <c r="B96" s="127" t="s">
        <v>19</v>
      </c>
      <c r="C96" s="85" t="s">
        <v>151</v>
      </c>
      <c r="D96" s="128"/>
      <c r="E96" s="128"/>
      <c r="F96" s="35"/>
      <c r="H96" s="35"/>
      <c r="J96" s="128"/>
      <c r="K96" s="128"/>
      <c r="L96" s="35"/>
      <c r="M96" s="35"/>
      <c r="N96" s="35"/>
      <c r="O96" s="37"/>
      <c r="P96" s="129"/>
      <c r="Q96" s="36"/>
      <c r="R96" s="19" t="s">
        <v>152</v>
      </c>
      <c r="S96" s="55"/>
      <c r="T96" s="55">
        <v>-7591232.68</v>
      </c>
      <c r="U96" s="55"/>
      <c r="V96" s="56">
        <v>-4386609.21</v>
      </c>
    </row>
    <row r="97" spans="1:22" ht="11.25">
      <c r="A97" s="76"/>
      <c r="B97" s="19"/>
      <c r="C97" s="19" t="s">
        <v>153</v>
      </c>
      <c r="D97" s="55"/>
      <c r="E97" s="55"/>
      <c r="F97" s="55"/>
      <c r="G97" s="55"/>
      <c r="H97" s="55">
        <v>20921193.84</v>
      </c>
      <c r="I97" s="55"/>
      <c r="J97" s="55"/>
      <c r="K97" s="55"/>
      <c r="L97" s="55"/>
      <c r="M97" s="55"/>
      <c r="N97" s="55">
        <v>18201541.12</v>
      </c>
      <c r="O97" s="80"/>
      <c r="P97" s="129" t="s">
        <v>154</v>
      </c>
      <c r="Q97" s="77"/>
      <c r="R97" s="19" t="s">
        <v>155</v>
      </c>
      <c r="S97" s="55"/>
      <c r="T97" s="55">
        <v>-4021272.89</v>
      </c>
      <c r="U97" s="55"/>
      <c r="V97" s="86"/>
    </row>
    <row r="98" spans="1:22" ht="11.25">
      <c r="A98" s="76"/>
      <c r="B98" s="19"/>
      <c r="C98" s="19" t="s">
        <v>156</v>
      </c>
      <c r="D98" s="55"/>
      <c r="E98" s="55"/>
      <c r="F98" s="55"/>
      <c r="G98" s="55"/>
      <c r="H98" s="130">
        <v>16316433.25</v>
      </c>
      <c r="I98" s="55"/>
      <c r="J98" s="55"/>
      <c r="K98" s="55"/>
      <c r="L98" s="55"/>
      <c r="M98" s="55"/>
      <c r="N98" s="130">
        <v>14901347.52</v>
      </c>
      <c r="O98" s="80"/>
      <c r="P98" s="81" t="s">
        <v>157</v>
      </c>
      <c r="Q98" s="77"/>
      <c r="R98" s="19" t="s">
        <v>158</v>
      </c>
      <c r="S98" s="19"/>
      <c r="T98" s="35"/>
      <c r="V98" s="56">
        <v>143577.29</v>
      </c>
    </row>
    <row r="99" spans="1:22" ht="11.25">
      <c r="A99" s="76"/>
      <c r="B99" s="19"/>
      <c r="C99" s="19" t="s">
        <v>159</v>
      </c>
      <c r="D99" s="55"/>
      <c r="E99" s="55"/>
      <c r="F99" s="55"/>
      <c r="G99" s="55"/>
      <c r="H99" s="55">
        <f>SUM(H97-H98)</f>
        <v>4604760.59</v>
      </c>
      <c r="I99" s="55"/>
      <c r="J99" s="55"/>
      <c r="K99" s="55"/>
      <c r="L99" s="55"/>
      <c r="M99" s="55"/>
      <c r="N99" s="55">
        <f>SUM(N97-N98)</f>
        <v>3300193.6000000015</v>
      </c>
      <c r="O99" s="80"/>
      <c r="P99" s="81" t="s">
        <v>157</v>
      </c>
      <c r="Q99" s="77"/>
      <c r="R99" s="19" t="s">
        <v>160</v>
      </c>
      <c r="S99" s="55"/>
      <c r="T99" s="130">
        <f>-75440</f>
        <v>-75440</v>
      </c>
      <c r="U99" s="55"/>
      <c r="V99" s="131">
        <v>0</v>
      </c>
    </row>
    <row r="100" spans="1:22" ht="11.25">
      <c r="A100" s="76"/>
      <c r="B100" s="19"/>
      <c r="C100" s="19" t="s">
        <v>161</v>
      </c>
      <c r="D100" s="55"/>
      <c r="E100" s="55"/>
      <c r="F100" s="55"/>
      <c r="G100" s="55"/>
      <c r="H100" s="130">
        <v>534608.42</v>
      </c>
      <c r="I100" s="55"/>
      <c r="J100" s="55"/>
      <c r="K100" s="55"/>
      <c r="L100" s="55"/>
      <c r="M100" s="55"/>
      <c r="N100" s="130">
        <v>693589.69</v>
      </c>
      <c r="O100" s="80"/>
      <c r="P100" s="81" t="s">
        <v>162</v>
      </c>
      <c r="Q100" s="77"/>
      <c r="R100" s="19" t="s">
        <v>45</v>
      </c>
      <c r="S100" s="55"/>
      <c r="T100" s="55">
        <f>SUM(T96:T99)</f>
        <v>-11687945.57</v>
      </c>
      <c r="U100" s="55"/>
      <c r="V100" s="56">
        <f>V96+V98-V99</f>
        <v>-4243031.92</v>
      </c>
    </row>
    <row r="101" spans="1:22" ht="11.25">
      <c r="A101" s="76" t="s">
        <v>163</v>
      </c>
      <c r="B101" s="19"/>
      <c r="C101" s="19"/>
      <c r="D101" s="55"/>
      <c r="E101" s="55"/>
      <c r="F101" s="55"/>
      <c r="G101" s="55"/>
      <c r="H101" s="55">
        <f>H99+H100</f>
        <v>5139369.01</v>
      </c>
      <c r="I101" s="55"/>
      <c r="J101" s="55"/>
      <c r="K101" s="55"/>
      <c r="L101" s="55"/>
      <c r="M101" s="55"/>
      <c r="N101" s="55">
        <f>N99+N100</f>
        <v>3993783.2900000014</v>
      </c>
      <c r="O101" s="80"/>
      <c r="P101" s="81" t="s">
        <v>164</v>
      </c>
      <c r="Q101" s="77"/>
      <c r="R101" s="19" t="s">
        <v>165</v>
      </c>
      <c r="S101" s="55"/>
      <c r="T101" s="55"/>
      <c r="U101" s="55"/>
      <c r="V101" s="56"/>
    </row>
    <row r="102" spans="1:22" ht="11.25">
      <c r="A102" s="76" t="s">
        <v>164</v>
      </c>
      <c r="B102" s="19" t="s">
        <v>17</v>
      </c>
      <c r="C102" s="19" t="s">
        <v>166</v>
      </c>
      <c r="D102" s="55"/>
      <c r="E102" s="55"/>
      <c r="F102" s="55">
        <v>3901136.03</v>
      </c>
      <c r="G102" s="55"/>
      <c r="H102" s="55"/>
      <c r="I102" s="55"/>
      <c r="J102" s="55"/>
      <c r="K102" s="55"/>
      <c r="L102" s="55">
        <v>4051521.85</v>
      </c>
      <c r="M102" s="55"/>
      <c r="N102" s="55"/>
      <c r="O102" s="80"/>
      <c r="P102" s="81"/>
      <c r="Q102" s="77"/>
      <c r="R102" s="19" t="s">
        <v>167</v>
      </c>
      <c r="S102" s="55">
        <v>18351.58</v>
      </c>
      <c r="T102" s="55" t="s">
        <v>45</v>
      </c>
      <c r="U102" s="55">
        <v>557066.28</v>
      </c>
      <c r="V102" s="56" t="s">
        <v>45</v>
      </c>
    </row>
    <row r="103" spans="1:22" ht="11.25">
      <c r="A103" s="76"/>
      <c r="B103" s="19" t="s">
        <v>34</v>
      </c>
      <c r="C103" s="19" t="s">
        <v>168</v>
      </c>
      <c r="D103" s="55"/>
      <c r="E103" s="55"/>
      <c r="F103" s="55">
        <v>402359.03</v>
      </c>
      <c r="G103" s="55"/>
      <c r="H103" s="55"/>
      <c r="I103" s="55"/>
      <c r="J103" s="55"/>
      <c r="K103" s="55"/>
      <c r="L103" s="55">
        <v>349454.67</v>
      </c>
      <c r="M103" s="55"/>
      <c r="N103" s="55"/>
      <c r="O103" s="80"/>
      <c r="P103" s="81" t="s">
        <v>169</v>
      </c>
      <c r="Q103" s="77"/>
      <c r="R103" s="19" t="s">
        <v>170</v>
      </c>
      <c r="S103" s="55">
        <v>2820653.68</v>
      </c>
      <c r="T103" s="55"/>
      <c r="U103" s="55">
        <v>748488.38</v>
      </c>
      <c r="V103" s="56"/>
    </row>
    <row r="104" spans="1:22" ht="22.5">
      <c r="A104" s="76"/>
      <c r="B104" s="19" t="s">
        <v>39</v>
      </c>
      <c r="C104" s="19" t="s">
        <v>171</v>
      </c>
      <c r="D104" s="55"/>
      <c r="E104" s="55"/>
      <c r="F104" s="130">
        <v>3113840.03</v>
      </c>
      <c r="G104" s="55"/>
      <c r="H104" s="130">
        <f>SUM(F102:F104)</f>
        <v>7417335.09</v>
      </c>
      <c r="I104" s="55"/>
      <c r="J104" s="55"/>
      <c r="K104" s="55"/>
      <c r="L104" s="130">
        <v>3560099.13</v>
      </c>
      <c r="M104" s="55"/>
      <c r="N104" s="130">
        <f>SUM(L102:L104)</f>
        <v>7961075.65</v>
      </c>
      <c r="O104" s="80"/>
      <c r="P104" s="81"/>
      <c r="Q104" s="77"/>
      <c r="R104" s="63" t="s">
        <v>172</v>
      </c>
      <c r="S104" s="55">
        <v>2338649.22</v>
      </c>
      <c r="T104" s="132">
        <f>-(S102-S103-S104)</f>
        <v>5140951.32</v>
      </c>
      <c r="U104" s="55">
        <v>30336.93</v>
      </c>
      <c r="V104" s="133">
        <f>-(U102-U103-U104)</f>
        <v>221759.02999999997</v>
      </c>
    </row>
    <row r="105" spans="1:22" ht="11.25">
      <c r="A105" s="76"/>
      <c r="B105" s="19"/>
      <c r="C105" s="19" t="s">
        <v>173</v>
      </c>
      <c r="D105" s="55"/>
      <c r="E105" s="55"/>
      <c r="F105" s="55"/>
      <c r="G105" s="55"/>
      <c r="H105" s="55">
        <f>H101-H104</f>
        <v>-2277966.08</v>
      </c>
      <c r="I105" s="55"/>
      <c r="J105" s="55"/>
      <c r="K105" s="55"/>
      <c r="L105" s="55"/>
      <c r="M105" s="55"/>
      <c r="N105" s="55">
        <f>N101-N104</f>
        <v>-3967292.359999999</v>
      </c>
      <c r="O105" s="80"/>
      <c r="P105" s="76" t="s">
        <v>163</v>
      </c>
      <c r="Q105" s="77"/>
      <c r="R105" s="19"/>
      <c r="S105" s="55"/>
      <c r="T105" s="55">
        <f>-(-T100-T104)</f>
        <v>-6546994.25</v>
      </c>
      <c r="U105" s="55"/>
      <c r="V105" s="56">
        <f>-(-V100-V104)</f>
        <v>-4021272.89</v>
      </c>
    </row>
    <row r="106" spans="1:22" ht="11.25">
      <c r="A106" s="134" t="s">
        <v>169</v>
      </c>
      <c r="B106" s="19"/>
      <c r="C106" s="19"/>
      <c r="D106" s="55"/>
      <c r="E106" s="55"/>
      <c r="F106" s="55"/>
      <c r="G106" s="55"/>
      <c r="H106" s="55"/>
      <c r="I106" s="55"/>
      <c r="J106" s="55"/>
      <c r="K106" s="55"/>
      <c r="L106" s="55"/>
      <c r="M106" s="55"/>
      <c r="N106" s="55"/>
      <c r="O106" s="80"/>
      <c r="P106" s="81" t="s">
        <v>164</v>
      </c>
      <c r="Q106" s="77"/>
      <c r="R106" s="19" t="s">
        <v>174</v>
      </c>
      <c r="S106" s="55"/>
      <c r="T106" s="130">
        <v>0</v>
      </c>
      <c r="U106" s="55"/>
      <c r="V106" s="131">
        <v>0</v>
      </c>
    </row>
    <row r="107" spans="1:22" ht="12" thickBot="1">
      <c r="A107" s="134"/>
      <c r="B107" s="19" t="s">
        <v>17</v>
      </c>
      <c r="C107" s="19" t="s">
        <v>175</v>
      </c>
      <c r="D107" s="55">
        <v>4960.41</v>
      </c>
      <c r="E107" s="55"/>
      <c r="F107" s="55"/>
      <c r="G107" s="55"/>
      <c r="H107" s="55"/>
      <c r="I107" s="55"/>
      <c r="J107" s="55"/>
      <c r="K107" s="55"/>
      <c r="L107" s="55"/>
      <c r="M107" s="55"/>
      <c r="N107" s="55"/>
      <c r="O107" s="80"/>
      <c r="P107" s="76" t="s">
        <v>176</v>
      </c>
      <c r="Q107" s="77"/>
      <c r="R107" s="19"/>
      <c r="S107" s="55"/>
      <c r="T107" s="135">
        <f>T105-T106</f>
        <v>-6546994.25</v>
      </c>
      <c r="U107" s="55"/>
      <c r="V107" s="136">
        <f>V105-V106</f>
        <v>-4021272.89</v>
      </c>
    </row>
    <row r="108" spans="1:22" ht="12" thickTop="1">
      <c r="A108" s="76"/>
      <c r="B108" s="19" t="s">
        <v>34</v>
      </c>
      <c r="C108" s="19" t="s">
        <v>177</v>
      </c>
      <c r="D108" s="55">
        <v>0</v>
      </c>
      <c r="E108" s="19"/>
      <c r="F108" s="35"/>
      <c r="G108" s="55"/>
      <c r="H108" s="19"/>
      <c r="I108" s="19"/>
      <c r="J108" s="55">
        <v>9215.21</v>
      </c>
      <c r="K108" s="19"/>
      <c r="L108" s="36"/>
      <c r="M108" s="55"/>
      <c r="N108" s="19"/>
      <c r="O108" s="90"/>
      <c r="P108" s="76"/>
      <c r="Q108" s="19"/>
      <c r="R108" s="19"/>
      <c r="S108" s="55"/>
      <c r="T108" s="55"/>
      <c r="U108" s="55"/>
      <c r="V108" s="56"/>
    </row>
    <row r="109" spans="1:22" ht="22.5">
      <c r="A109" s="76"/>
      <c r="B109" s="19" t="s">
        <v>39</v>
      </c>
      <c r="C109" s="63" t="s">
        <v>178</v>
      </c>
      <c r="D109" s="55">
        <v>18351.58</v>
      </c>
      <c r="E109" s="55"/>
      <c r="F109" s="35"/>
      <c r="G109" s="55"/>
      <c r="H109" s="55"/>
      <c r="I109" s="55"/>
      <c r="J109" s="55">
        <v>557066.28</v>
      </c>
      <c r="K109" s="55"/>
      <c r="L109" s="36"/>
      <c r="M109" s="55"/>
      <c r="N109" s="55"/>
      <c r="O109" s="80"/>
      <c r="P109" s="81"/>
      <c r="Q109" s="77"/>
      <c r="R109" s="19"/>
      <c r="S109" s="55"/>
      <c r="T109" s="137"/>
      <c r="U109" s="55"/>
      <c r="V109" s="138"/>
    </row>
    <row r="110" spans="1:22" ht="11.25">
      <c r="A110" s="76"/>
      <c r="B110" s="19" t="s">
        <v>21</v>
      </c>
      <c r="C110" s="19" t="s">
        <v>179</v>
      </c>
      <c r="D110" s="130">
        <v>4259.03</v>
      </c>
      <c r="E110" s="55"/>
      <c r="F110" s="130">
        <f>SUM(D107:D110)</f>
        <v>27571.02</v>
      </c>
      <c r="G110" s="55"/>
      <c r="H110" s="55"/>
      <c r="I110" s="55"/>
      <c r="J110" s="130">
        <v>70050.38</v>
      </c>
      <c r="K110" s="55"/>
      <c r="L110" s="130">
        <f>SUM(J108:J110)</f>
        <v>636331.87</v>
      </c>
      <c r="M110" s="55"/>
      <c r="N110" s="55"/>
      <c r="O110" s="80"/>
      <c r="P110" s="81"/>
      <c r="Q110" s="77"/>
      <c r="R110" s="19" t="s">
        <v>180</v>
      </c>
      <c r="S110" s="55"/>
      <c r="T110" s="55"/>
      <c r="U110" s="55"/>
      <c r="V110" s="56"/>
    </row>
    <row r="111" spans="1:22" ht="11.25">
      <c r="A111" s="76"/>
      <c r="B111" s="19"/>
      <c r="C111" s="19"/>
      <c r="D111" s="35"/>
      <c r="E111" s="55"/>
      <c r="F111" s="35"/>
      <c r="G111" s="55"/>
      <c r="H111" s="55"/>
      <c r="I111" s="55"/>
      <c r="J111" s="35"/>
      <c r="K111" s="55"/>
      <c r="L111" s="36"/>
      <c r="M111" s="55"/>
      <c r="N111" s="55"/>
      <c r="O111" s="80"/>
      <c r="P111" s="81"/>
      <c r="Q111" s="77" t="s">
        <v>17</v>
      </c>
      <c r="R111" s="19" t="s">
        <v>44</v>
      </c>
      <c r="S111" s="55"/>
      <c r="T111" s="55">
        <v>0</v>
      </c>
      <c r="U111" s="55"/>
      <c r="V111" s="56">
        <v>0</v>
      </c>
    </row>
    <row r="112" spans="1:22" ht="11.25">
      <c r="A112" s="76" t="s">
        <v>164</v>
      </c>
      <c r="B112" s="19"/>
      <c r="C112" s="19"/>
      <c r="D112" s="55"/>
      <c r="E112" s="55"/>
      <c r="F112" s="55"/>
      <c r="G112" s="55"/>
      <c r="H112" s="55"/>
      <c r="I112" s="55"/>
      <c r="J112" s="55"/>
      <c r="K112" s="55"/>
      <c r="L112" s="55"/>
      <c r="M112" s="55"/>
      <c r="N112" s="55"/>
      <c r="O112" s="80"/>
      <c r="P112" s="81"/>
      <c r="Q112" s="77" t="s">
        <v>80</v>
      </c>
      <c r="R112" s="19" t="s">
        <v>181</v>
      </c>
      <c r="S112" s="55"/>
      <c r="T112" s="130">
        <v>0</v>
      </c>
      <c r="U112" s="55"/>
      <c r="V112" s="131">
        <v>0</v>
      </c>
    </row>
    <row r="113" spans="1:22" ht="23.25" thickBot="1">
      <c r="A113" s="76"/>
      <c r="B113" s="19" t="s">
        <v>17</v>
      </c>
      <c r="C113" s="63" t="s">
        <v>172</v>
      </c>
      <c r="D113" s="55">
        <v>2338649.22</v>
      </c>
      <c r="E113" s="55"/>
      <c r="F113" s="19"/>
      <c r="G113" s="19"/>
      <c r="H113" s="19"/>
      <c r="I113" s="19"/>
      <c r="J113" s="55">
        <v>30336.93</v>
      </c>
      <c r="K113" s="55"/>
      <c r="L113" s="19"/>
      <c r="M113" s="19"/>
      <c r="N113" s="19"/>
      <c r="O113" s="90"/>
      <c r="P113" s="76"/>
      <c r="Q113" s="19"/>
      <c r="R113" s="19"/>
      <c r="S113" s="55"/>
      <c r="T113" s="82">
        <f>SUM(T111:T112)</f>
        <v>0</v>
      </c>
      <c r="U113" s="55"/>
      <c r="V113" s="83">
        <f>SUM(V111:V112)</f>
        <v>0</v>
      </c>
    </row>
    <row r="114" spans="1:22" ht="23.25" thickTop="1">
      <c r="A114" s="76"/>
      <c r="B114" s="19" t="s">
        <v>34</v>
      </c>
      <c r="C114" s="63" t="s">
        <v>182</v>
      </c>
      <c r="D114" s="55">
        <v>2822651.47</v>
      </c>
      <c r="E114" s="55"/>
      <c r="F114" s="55"/>
      <c r="G114" s="55"/>
      <c r="H114" s="55"/>
      <c r="I114" s="55"/>
      <c r="J114" s="55">
        <v>888952.56</v>
      </c>
      <c r="K114" s="55"/>
      <c r="L114" s="55"/>
      <c r="M114" s="55"/>
      <c r="N114" s="55"/>
      <c r="O114" s="80"/>
      <c r="P114" s="81"/>
      <c r="Q114" s="77"/>
      <c r="R114" s="34" t="s">
        <v>183</v>
      </c>
      <c r="S114" s="55"/>
      <c r="T114" s="55"/>
      <c r="U114" s="55"/>
      <c r="V114" s="56"/>
    </row>
    <row r="115" spans="1:22" ht="22.5">
      <c r="A115" s="76"/>
      <c r="B115" s="19" t="s">
        <v>39</v>
      </c>
      <c r="C115" s="19" t="s">
        <v>184</v>
      </c>
      <c r="D115" s="130">
        <v>421133.69</v>
      </c>
      <c r="E115" s="55"/>
      <c r="F115" s="130">
        <f>SUM(D113:D115)</f>
        <v>5582434.380000001</v>
      </c>
      <c r="G115" s="55"/>
      <c r="H115" s="130">
        <f>F110-F115</f>
        <v>-5554863.360000001</v>
      </c>
      <c r="I115" s="55"/>
      <c r="J115" s="130">
        <v>319010.9</v>
      </c>
      <c r="K115" s="55"/>
      <c r="L115" s="130">
        <f>SUM(J113:J115)</f>
        <v>1238300.3900000001</v>
      </c>
      <c r="M115" s="55"/>
      <c r="N115" s="130">
        <f>L110-L115</f>
        <v>-601968.5200000001</v>
      </c>
      <c r="O115" s="80"/>
      <c r="P115" s="81"/>
      <c r="Q115" s="77"/>
      <c r="R115" s="63" t="s">
        <v>178</v>
      </c>
      <c r="S115" s="55"/>
      <c r="T115" s="55">
        <v>18351.58</v>
      </c>
      <c r="V115" s="56">
        <v>557066.28</v>
      </c>
    </row>
    <row r="116" spans="1:22" ht="11.25">
      <c r="A116" s="76" t="s">
        <v>185</v>
      </c>
      <c r="B116" s="19"/>
      <c r="C116" s="19"/>
      <c r="D116" s="55"/>
      <c r="E116" s="55"/>
      <c r="F116" s="55"/>
      <c r="G116" s="55"/>
      <c r="H116" s="55">
        <f>SUM(H105:H115)</f>
        <v>-7832829.440000001</v>
      </c>
      <c r="I116" s="55"/>
      <c r="J116" s="55"/>
      <c r="K116" s="55"/>
      <c r="L116" s="55"/>
      <c r="M116" s="55"/>
      <c r="N116" s="55">
        <f>SUM(N105:N115)</f>
        <v>-4569260.879999999</v>
      </c>
      <c r="O116" s="80"/>
      <c r="P116" s="81" t="s">
        <v>164</v>
      </c>
      <c r="Q116" s="77"/>
      <c r="R116" s="19" t="s">
        <v>170</v>
      </c>
      <c r="S116" s="55">
        <v>-2820653.68</v>
      </c>
      <c r="T116" s="55"/>
      <c r="U116" s="55">
        <v>748488.38</v>
      </c>
      <c r="V116" s="56"/>
    </row>
    <row r="117" spans="1:22" ht="22.5">
      <c r="A117" s="76" t="s">
        <v>154</v>
      </c>
      <c r="B117" s="19"/>
      <c r="C117" s="19" t="s">
        <v>186</v>
      </c>
      <c r="D117" s="55"/>
      <c r="E117" s="55"/>
      <c r="F117" s="55"/>
      <c r="G117" s="55"/>
      <c r="H117" s="55"/>
      <c r="I117" s="55"/>
      <c r="J117" s="55"/>
      <c r="K117" s="55"/>
      <c r="L117" s="55"/>
      <c r="M117" s="55"/>
      <c r="N117" s="55"/>
      <c r="O117" s="80"/>
      <c r="P117" s="81"/>
      <c r="Q117" s="77"/>
      <c r="R117" s="63" t="s">
        <v>172</v>
      </c>
      <c r="S117" s="55">
        <v>-2338649.22</v>
      </c>
      <c r="T117" s="139">
        <f>S115-S116-S117</f>
        <v>5159302.9</v>
      </c>
      <c r="U117" s="55">
        <v>30336.93</v>
      </c>
      <c r="V117" s="140">
        <f>U115-U116-U117</f>
        <v>-778825.31</v>
      </c>
    </row>
    <row r="118" spans="1:22" ht="22.5">
      <c r="A118" s="76"/>
      <c r="B118" s="19" t="s">
        <v>17</v>
      </c>
      <c r="C118" s="63" t="s">
        <v>187</v>
      </c>
      <c r="D118" s="55">
        <v>571664.47</v>
      </c>
      <c r="E118" s="55"/>
      <c r="F118" s="55"/>
      <c r="G118" s="55"/>
      <c r="H118" s="55"/>
      <c r="I118" s="55"/>
      <c r="J118" s="55">
        <v>129897.11</v>
      </c>
      <c r="K118" s="55"/>
      <c r="L118" s="55"/>
      <c r="M118" s="55"/>
      <c r="N118" s="55"/>
      <c r="O118" s="80"/>
      <c r="P118" s="129"/>
      <c r="Q118" s="36"/>
      <c r="R118" s="19"/>
      <c r="S118" s="19"/>
      <c r="T118" s="55">
        <f>T115-T117</f>
        <v>-5140951.32</v>
      </c>
      <c r="V118" s="56">
        <f>V115+V117</f>
        <v>-221759.03000000003</v>
      </c>
    </row>
    <row r="119" spans="1:22" ht="11.25">
      <c r="A119" s="76"/>
      <c r="B119" s="19" t="s">
        <v>34</v>
      </c>
      <c r="C119" s="19" t="s">
        <v>188</v>
      </c>
      <c r="D119" s="55">
        <v>14574.1</v>
      </c>
      <c r="E119" s="55"/>
      <c r="F119" s="55"/>
      <c r="G119" s="55"/>
      <c r="H119" s="55"/>
      <c r="I119" s="55"/>
      <c r="J119" s="55">
        <v>259416.25</v>
      </c>
      <c r="K119" s="55"/>
      <c r="L119" s="55"/>
      <c r="M119" s="55"/>
      <c r="N119" s="55"/>
      <c r="O119" s="80"/>
      <c r="P119" s="81" t="s">
        <v>169</v>
      </c>
      <c r="Q119" s="77"/>
      <c r="R119" s="19" t="s">
        <v>189</v>
      </c>
      <c r="S119" s="19"/>
      <c r="T119" s="55">
        <v>-179273.65</v>
      </c>
      <c r="V119" s="86"/>
    </row>
    <row r="120" spans="1:22" ht="33.75">
      <c r="A120" s="76"/>
      <c r="B120" s="19" t="s">
        <v>39</v>
      </c>
      <c r="C120" s="57" t="s">
        <v>190</v>
      </c>
      <c r="D120" s="130">
        <v>0</v>
      </c>
      <c r="E120" s="55"/>
      <c r="F120" s="130">
        <f>SUM(D118:D120)</f>
        <v>586238.57</v>
      </c>
      <c r="G120" s="55"/>
      <c r="H120" s="55"/>
      <c r="I120" s="55"/>
      <c r="J120" s="130">
        <v>0</v>
      </c>
      <c r="K120" s="55"/>
      <c r="L120" s="130">
        <f>SUM(J118:J120)</f>
        <v>389313.36</v>
      </c>
      <c r="M120" s="55"/>
      <c r="N120" s="55"/>
      <c r="O120" s="80"/>
      <c r="P120" s="81" t="s">
        <v>164</v>
      </c>
      <c r="Q120" s="77"/>
      <c r="R120" s="141" t="s">
        <v>191</v>
      </c>
      <c r="S120" s="55"/>
      <c r="T120" s="55">
        <v>0</v>
      </c>
      <c r="U120" s="55"/>
      <c r="V120" s="56">
        <v>42485.38</v>
      </c>
    </row>
    <row r="121" spans="1:22" ht="34.5" thickBot="1">
      <c r="A121" s="76"/>
      <c r="B121" s="19"/>
      <c r="C121" s="57"/>
      <c r="D121" s="55"/>
      <c r="E121" s="55"/>
      <c r="F121" s="55"/>
      <c r="G121" s="55"/>
      <c r="H121" s="55"/>
      <c r="I121" s="55"/>
      <c r="J121" s="55"/>
      <c r="K121" s="55"/>
      <c r="L121" s="55"/>
      <c r="M121" s="55"/>
      <c r="N121" s="55"/>
      <c r="O121" s="80"/>
      <c r="P121" s="81"/>
      <c r="Q121" s="77"/>
      <c r="R121" s="63" t="s">
        <v>192</v>
      </c>
      <c r="S121" s="55"/>
      <c r="T121" s="82">
        <f>SUM(T118:T120)</f>
        <v>-5320224.970000001</v>
      </c>
      <c r="U121" s="55"/>
      <c r="V121" s="83">
        <f>SUM(V118:V120)</f>
        <v>-179273.65000000002</v>
      </c>
    </row>
    <row r="122" spans="1:22" ht="23.25" thickTop="1">
      <c r="A122" s="76" t="s">
        <v>164</v>
      </c>
      <c r="B122" s="19" t="s">
        <v>17</v>
      </c>
      <c r="C122" s="63" t="s">
        <v>193</v>
      </c>
      <c r="D122" s="55">
        <v>203576.21</v>
      </c>
      <c r="E122" s="55"/>
      <c r="F122" s="55"/>
      <c r="G122" s="55"/>
      <c r="H122" s="55"/>
      <c r="I122" s="55"/>
      <c r="J122" s="55">
        <v>192328.15</v>
      </c>
      <c r="K122" s="55"/>
      <c r="L122" s="55"/>
      <c r="M122" s="55"/>
      <c r="N122" s="55"/>
      <c r="O122" s="80"/>
      <c r="P122" s="81"/>
      <c r="Q122" s="77"/>
      <c r="R122" s="19" t="s">
        <v>45</v>
      </c>
      <c r="S122" s="19"/>
      <c r="T122" s="55"/>
      <c r="U122" s="55"/>
      <c r="V122" s="56"/>
    </row>
    <row r="123" spans="1:22" ht="11.25">
      <c r="A123" s="76"/>
      <c r="B123" s="19" t="s">
        <v>34</v>
      </c>
      <c r="C123" s="19" t="s">
        <v>194</v>
      </c>
      <c r="D123" s="55">
        <v>139603.76</v>
      </c>
      <c r="E123" s="55"/>
      <c r="F123" s="19"/>
      <c r="G123" s="19"/>
      <c r="H123" s="19"/>
      <c r="I123" s="55"/>
      <c r="J123" s="55">
        <v>14333.54</v>
      </c>
      <c r="K123" s="55"/>
      <c r="L123" s="19"/>
      <c r="M123" s="19"/>
      <c r="N123" s="19"/>
      <c r="O123" s="80"/>
      <c r="P123" s="81"/>
      <c r="Q123" s="77"/>
      <c r="R123" s="19"/>
      <c r="S123" s="19"/>
      <c r="T123" s="55"/>
      <c r="U123" s="55"/>
      <c r="V123" s="104"/>
    </row>
    <row r="124" spans="1:22" ht="11.25">
      <c r="A124" s="76"/>
      <c r="B124" s="19" t="s">
        <v>39</v>
      </c>
      <c r="C124" s="57" t="s">
        <v>195</v>
      </c>
      <c r="D124" s="130">
        <v>1461.84</v>
      </c>
      <c r="E124" s="55"/>
      <c r="F124" s="130">
        <f>SUM(D122:D1234)</f>
        <v>344641.81</v>
      </c>
      <c r="G124" s="55"/>
      <c r="H124" s="130">
        <f>SUM(F120-F124)</f>
        <v>241596.75999999995</v>
      </c>
      <c r="I124" s="55"/>
      <c r="J124" s="130">
        <v>0</v>
      </c>
      <c r="K124" s="55"/>
      <c r="L124" s="130">
        <f>SUM(J122:J123)</f>
        <v>206661.69</v>
      </c>
      <c r="M124" s="55"/>
      <c r="N124" s="130">
        <f>SUM(L120-L124)</f>
        <v>182651.66999999998</v>
      </c>
      <c r="O124" s="80"/>
      <c r="P124" s="81"/>
      <c r="Q124" s="77"/>
      <c r="R124" s="19"/>
      <c r="S124" s="19"/>
      <c r="T124" s="55"/>
      <c r="U124" s="55"/>
      <c r="V124" s="104"/>
    </row>
    <row r="125" spans="1:22" ht="11.25">
      <c r="A125" s="76" t="s">
        <v>196</v>
      </c>
      <c r="B125" s="19"/>
      <c r="C125" s="19"/>
      <c r="D125" s="55"/>
      <c r="E125" s="55"/>
      <c r="F125" s="55"/>
      <c r="G125" s="55"/>
      <c r="H125" s="55">
        <f>SUM(H116:H124)</f>
        <v>-7591232.680000002</v>
      </c>
      <c r="I125" s="55"/>
      <c r="J125" s="55"/>
      <c r="K125" s="55"/>
      <c r="L125" s="55"/>
      <c r="M125" s="55"/>
      <c r="N125" s="55">
        <f>SUM(N116:N124)</f>
        <v>-4386609.209999999</v>
      </c>
      <c r="O125" s="80"/>
      <c r="P125" s="81"/>
      <c r="Q125" s="77"/>
      <c r="R125" s="26"/>
      <c r="S125" s="26"/>
      <c r="T125" s="142"/>
      <c r="U125" s="142"/>
      <c r="V125" s="143"/>
    </row>
    <row r="126" spans="1:22" ht="11.25">
      <c r="A126" s="76" t="s">
        <v>197</v>
      </c>
      <c r="B126" s="19"/>
      <c r="C126" s="19" t="s">
        <v>198</v>
      </c>
      <c r="D126" s="55"/>
      <c r="E126" s="55"/>
      <c r="F126" s="55">
        <v>908238.34</v>
      </c>
      <c r="G126" s="55"/>
      <c r="H126" s="55"/>
      <c r="I126" s="55"/>
      <c r="J126" s="55"/>
      <c r="K126" s="55"/>
      <c r="L126" s="55">
        <v>1214869.26</v>
      </c>
      <c r="M126" s="55"/>
      <c r="N126" s="55"/>
      <c r="O126" s="94"/>
      <c r="P126" s="95"/>
      <c r="Q126" s="55"/>
      <c r="R126" s="26"/>
      <c r="S126" s="26"/>
      <c r="T126" s="142"/>
      <c r="U126" s="142"/>
      <c r="V126" s="143"/>
    </row>
    <row r="127" spans="1:22" ht="11.25">
      <c r="A127" s="76" t="s">
        <v>164</v>
      </c>
      <c r="B127" s="19"/>
      <c r="C127" s="19" t="s">
        <v>199</v>
      </c>
      <c r="D127" s="55"/>
      <c r="E127" s="55"/>
      <c r="F127" s="55">
        <v>908238.34</v>
      </c>
      <c r="G127" s="55"/>
      <c r="H127" s="55">
        <v>0</v>
      </c>
      <c r="I127" s="55"/>
      <c r="J127" s="55"/>
      <c r="K127" s="55"/>
      <c r="L127" s="55">
        <v>1214869.26</v>
      </c>
      <c r="M127" s="55"/>
      <c r="N127" s="55">
        <v>0</v>
      </c>
      <c r="O127" s="94"/>
      <c r="P127" s="95"/>
      <c r="Q127" s="55"/>
      <c r="R127" s="19"/>
      <c r="S127" s="19"/>
      <c r="T127" s="55"/>
      <c r="U127" s="55"/>
      <c r="V127" s="104"/>
    </row>
    <row r="128" spans="1:22" ht="12" thickBot="1">
      <c r="A128" s="76" t="s">
        <v>200</v>
      </c>
      <c r="B128" s="19"/>
      <c r="C128" s="19"/>
      <c r="D128" s="55"/>
      <c r="E128" s="55"/>
      <c r="F128" s="55"/>
      <c r="G128" s="55"/>
      <c r="H128" s="135">
        <f>H125</f>
        <v>-7591232.680000002</v>
      </c>
      <c r="I128" s="55"/>
      <c r="J128" s="55"/>
      <c r="K128" s="55"/>
      <c r="L128" s="55"/>
      <c r="M128" s="55"/>
      <c r="N128" s="135">
        <f>N125</f>
        <v>-4386609.209999999</v>
      </c>
      <c r="O128" s="77"/>
      <c r="P128" s="77"/>
      <c r="Q128" s="77"/>
      <c r="R128" s="19"/>
      <c r="S128" s="19"/>
      <c r="T128" s="55"/>
      <c r="U128" s="55"/>
      <c r="V128" s="104"/>
    </row>
    <row r="129" spans="1:22" ht="12" thickTop="1">
      <c r="A129" s="76"/>
      <c r="B129" s="19"/>
      <c r="C129" s="19"/>
      <c r="D129" s="35"/>
      <c r="F129" s="35"/>
      <c r="H129" s="35"/>
      <c r="J129" s="35"/>
      <c r="L129" s="144"/>
      <c r="M129" s="144"/>
      <c r="N129" s="144"/>
      <c r="O129" s="144"/>
      <c r="P129" s="144"/>
      <c r="Q129" s="144"/>
      <c r="R129" s="19"/>
      <c r="S129" s="19"/>
      <c r="T129" s="55"/>
      <c r="U129" s="55"/>
      <c r="V129" s="104"/>
    </row>
    <row r="130" spans="1:22" ht="11.25">
      <c r="A130" s="76"/>
      <c r="B130" s="19"/>
      <c r="C130" s="110" t="s">
        <v>201</v>
      </c>
      <c r="D130" s="35"/>
      <c r="F130" s="128" t="s">
        <v>202</v>
      </c>
      <c r="G130" s="128"/>
      <c r="H130" s="107"/>
      <c r="I130" s="107"/>
      <c r="J130" s="145" t="s">
        <v>203</v>
      </c>
      <c r="M130" s="26" t="s">
        <v>204</v>
      </c>
      <c r="N130" s="26"/>
      <c r="O130" s="108"/>
      <c r="P130" s="108"/>
      <c r="Q130" s="108"/>
      <c r="R130" s="108"/>
      <c r="S130" s="108"/>
      <c r="T130" s="108"/>
      <c r="U130" s="110" t="s">
        <v>205</v>
      </c>
      <c r="V130" s="104"/>
    </row>
    <row r="131" spans="1:22" ht="12" customHeight="1">
      <c r="A131" s="76"/>
      <c r="B131" s="19"/>
      <c r="C131" s="66"/>
      <c r="D131" s="35"/>
      <c r="F131" s="128"/>
      <c r="G131" s="128"/>
      <c r="H131" s="107"/>
      <c r="I131" s="107"/>
      <c r="M131" s="26"/>
      <c r="N131" s="26"/>
      <c r="O131" s="108"/>
      <c r="P131" s="108"/>
      <c r="Q131" s="108"/>
      <c r="R131" s="108"/>
      <c r="S131" s="108"/>
      <c r="T131" s="108"/>
      <c r="U131" s="110"/>
      <c r="V131" s="104"/>
    </row>
    <row r="132" spans="1:22" ht="11.25">
      <c r="A132" s="76"/>
      <c r="B132" s="19"/>
      <c r="C132" s="66"/>
      <c r="D132" s="35"/>
      <c r="F132" s="128"/>
      <c r="G132" s="128"/>
      <c r="H132" s="107"/>
      <c r="I132" s="107"/>
      <c r="M132" s="26"/>
      <c r="N132" s="26"/>
      <c r="O132" s="108"/>
      <c r="P132" s="108"/>
      <c r="Q132" s="108"/>
      <c r="R132" s="108"/>
      <c r="S132" s="108"/>
      <c r="T132" s="108"/>
      <c r="U132" s="110"/>
      <c r="V132" s="104"/>
    </row>
    <row r="133" spans="1:22" ht="11.25">
      <c r="A133" s="147"/>
      <c r="B133" s="148"/>
      <c r="C133" s="149" t="s">
        <v>206</v>
      </c>
      <c r="D133" s="150"/>
      <c r="E133" s="150"/>
      <c r="F133" s="151" t="s">
        <v>207</v>
      </c>
      <c r="G133" s="151"/>
      <c r="H133" s="152"/>
      <c r="I133" s="152"/>
      <c r="J133" s="145" t="s">
        <v>208</v>
      </c>
      <c r="M133" s="153" t="s">
        <v>209</v>
      </c>
      <c r="N133" s="153"/>
      <c r="O133" s="154"/>
      <c r="P133" s="154"/>
      <c r="Q133" s="154"/>
      <c r="R133" s="154"/>
      <c r="S133" s="154"/>
      <c r="T133" s="154"/>
      <c r="U133" s="149" t="s">
        <v>210</v>
      </c>
      <c r="V133" s="155"/>
    </row>
    <row r="134" spans="3:22" ht="11.25">
      <c r="C134" s="110"/>
      <c r="D134" s="35"/>
      <c r="F134" s="128"/>
      <c r="G134" s="128"/>
      <c r="H134" s="107"/>
      <c r="I134" s="107"/>
      <c r="J134" s="26"/>
      <c r="K134" s="26"/>
      <c r="L134" s="108"/>
      <c r="M134" s="108"/>
      <c r="N134" s="108"/>
      <c r="O134" s="108"/>
      <c r="P134" s="108"/>
      <c r="Q134" s="108"/>
      <c r="R134" s="110"/>
      <c r="S134" s="110"/>
      <c r="T134" s="55"/>
      <c r="U134" s="55"/>
      <c r="V134" s="77"/>
    </row>
    <row r="135" spans="3:22" ht="11.25">
      <c r="C135" s="19"/>
      <c r="D135" s="19"/>
      <c r="E135" s="19"/>
      <c r="F135" s="35"/>
      <c r="H135" s="36"/>
      <c r="I135" s="36"/>
      <c r="J135" s="36"/>
      <c r="K135" s="36"/>
      <c r="L135" s="19"/>
      <c r="M135" s="19"/>
      <c r="N135" s="19"/>
      <c r="O135" s="19"/>
      <c r="P135" s="19"/>
      <c r="Q135" s="19"/>
      <c r="R135" s="35"/>
      <c r="S135" s="36"/>
      <c r="T135" s="55"/>
      <c r="U135" s="55"/>
      <c r="V135" s="55"/>
    </row>
    <row r="136" spans="3:22" ht="11.25" customHeight="1">
      <c r="C136" s="19"/>
      <c r="D136" s="19"/>
      <c r="E136" s="19"/>
      <c r="F136" s="19"/>
      <c r="G136" s="19"/>
      <c r="H136" s="19"/>
      <c r="I136" s="19"/>
      <c r="J136" s="19"/>
      <c r="K136" s="19"/>
      <c r="L136" s="19"/>
      <c r="M136" s="19"/>
      <c r="N136" s="19"/>
      <c r="O136" s="19"/>
      <c r="P136" s="19"/>
      <c r="Q136" s="19"/>
      <c r="R136" s="19"/>
      <c r="S136" s="19"/>
      <c r="T136" s="55"/>
      <c r="U136" s="55"/>
      <c r="V136" s="55"/>
    </row>
    <row r="137" spans="3:22" ht="11.25">
      <c r="C137" s="19"/>
      <c r="D137" s="19"/>
      <c r="E137" s="19"/>
      <c r="F137" s="19"/>
      <c r="G137" s="19"/>
      <c r="H137" s="19"/>
      <c r="I137" s="19"/>
      <c r="J137" s="19"/>
      <c r="K137" s="19"/>
      <c r="L137" s="19"/>
      <c r="M137" s="19"/>
      <c r="N137" s="19"/>
      <c r="O137" s="19"/>
      <c r="P137" s="19"/>
      <c r="Q137" s="19"/>
      <c r="R137" s="19"/>
      <c r="S137" s="19"/>
      <c r="T137" s="55"/>
      <c r="U137" s="55"/>
      <c r="V137" s="55"/>
    </row>
    <row r="138" spans="3:22" ht="11.25">
      <c r="C138" s="19"/>
      <c r="D138" s="19"/>
      <c r="E138" s="19"/>
      <c r="F138" s="19"/>
      <c r="G138" s="19"/>
      <c r="H138" s="19"/>
      <c r="I138" s="19"/>
      <c r="J138" s="19"/>
      <c r="K138" s="19"/>
      <c r="L138" s="19"/>
      <c r="M138" s="19"/>
      <c r="N138" s="19"/>
      <c r="O138" s="19"/>
      <c r="P138" s="19"/>
      <c r="Q138" s="19"/>
      <c r="R138" s="19"/>
      <c r="S138" s="19"/>
      <c r="T138" s="55"/>
      <c r="U138" s="55"/>
      <c r="V138" s="55"/>
    </row>
    <row r="139" spans="3:22" ht="11.25">
      <c r="C139" s="19"/>
      <c r="D139" s="19"/>
      <c r="E139" s="19"/>
      <c r="F139" s="156"/>
      <c r="G139" s="156"/>
      <c r="H139" s="19"/>
      <c r="I139" s="19"/>
      <c r="J139" s="19"/>
      <c r="K139" s="19"/>
      <c r="L139" s="19"/>
      <c r="M139" s="19"/>
      <c r="N139" s="19"/>
      <c r="O139" s="19"/>
      <c r="P139" s="19"/>
      <c r="Q139" s="19"/>
      <c r="R139" s="19"/>
      <c r="S139" s="19"/>
      <c r="T139" s="55"/>
      <c r="U139" s="55"/>
      <c r="V139" s="55"/>
    </row>
    <row r="140" spans="3:22" ht="11.25">
      <c r="C140" s="19"/>
      <c r="D140" s="19"/>
      <c r="E140" s="19"/>
      <c r="F140" s="19"/>
      <c r="G140" s="19"/>
      <c r="H140" s="19"/>
      <c r="I140" s="19"/>
      <c r="J140" s="19"/>
      <c r="K140" s="19"/>
      <c r="L140" s="19"/>
      <c r="M140" s="19"/>
      <c r="N140" s="19"/>
      <c r="O140" s="19"/>
      <c r="P140" s="19"/>
      <c r="Q140" s="19"/>
      <c r="R140" s="19"/>
      <c r="S140" s="19"/>
      <c r="T140" s="55"/>
      <c r="U140" s="55"/>
      <c r="V140" s="55"/>
    </row>
    <row r="141" spans="3:22" ht="11.25">
      <c r="C141" s="35"/>
      <c r="D141" s="35"/>
      <c r="F141" s="35"/>
      <c r="H141" s="35"/>
      <c r="J141" s="36"/>
      <c r="K141" s="36"/>
      <c r="L141" s="36"/>
      <c r="N141" s="19"/>
      <c r="O141" s="19"/>
      <c r="P141" s="19"/>
      <c r="Q141" s="19"/>
      <c r="R141" s="19"/>
      <c r="S141" s="35"/>
      <c r="T141" s="77"/>
      <c r="U141" s="77"/>
      <c r="V141" s="55"/>
    </row>
    <row r="142" spans="3:22" ht="11.25">
      <c r="C142" s="35"/>
      <c r="D142" s="35"/>
      <c r="F142" s="35"/>
      <c r="H142" s="35"/>
      <c r="J142" s="36"/>
      <c r="K142" s="36"/>
      <c r="L142" s="36"/>
      <c r="N142" s="19"/>
      <c r="O142" s="19"/>
      <c r="P142" s="19"/>
      <c r="Q142" s="19"/>
      <c r="R142" s="19"/>
      <c r="S142" s="35"/>
      <c r="T142" s="77"/>
      <c r="U142" s="77"/>
      <c r="V142" s="55"/>
    </row>
    <row r="143" spans="3:22" ht="11.25">
      <c r="C143" s="35"/>
      <c r="D143" s="35"/>
      <c r="F143" s="35"/>
      <c r="H143" s="35"/>
      <c r="J143" s="36"/>
      <c r="K143" s="36"/>
      <c r="L143" s="36"/>
      <c r="N143" s="19"/>
      <c r="O143" s="19"/>
      <c r="P143" s="19"/>
      <c r="Q143" s="19"/>
      <c r="R143" s="19"/>
      <c r="S143" s="35"/>
      <c r="T143" s="77"/>
      <c r="U143" s="77"/>
      <c r="V143" s="55"/>
    </row>
    <row r="144" spans="3:22" ht="11.25">
      <c r="C144" s="19"/>
      <c r="D144" s="35"/>
      <c r="F144" s="35"/>
      <c r="H144" s="35"/>
      <c r="J144" s="35"/>
      <c r="L144" s="36"/>
      <c r="N144" s="36"/>
      <c r="O144" s="36"/>
      <c r="P144" s="36"/>
      <c r="Q144" s="36"/>
      <c r="R144" s="19"/>
      <c r="S144" s="19"/>
      <c r="T144" s="55"/>
      <c r="U144" s="55"/>
      <c r="V144" s="77"/>
    </row>
    <row r="145" spans="3:22" ht="11.25">
      <c r="C145" s="19"/>
      <c r="D145" s="35"/>
      <c r="F145" s="35"/>
      <c r="H145" s="35"/>
      <c r="J145" s="35"/>
      <c r="L145" s="36"/>
      <c r="N145" s="36"/>
      <c r="O145" s="36"/>
      <c r="P145" s="36"/>
      <c r="Q145" s="36"/>
      <c r="R145" s="19"/>
      <c r="S145" s="19"/>
      <c r="T145" s="55"/>
      <c r="U145" s="55"/>
      <c r="V145" s="77"/>
    </row>
    <row r="146" spans="3:22" ht="11.25">
      <c r="C146" s="19"/>
      <c r="D146" s="35"/>
      <c r="F146" s="35"/>
      <c r="H146" s="35"/>
      <c r="J146" s="35"/>
      <c r="L146" s="36"/>
      <c r="N146" s="36"/>
      <c r="O146" s="36"/>
      <c r="P146" s="36"/>
      <c r="Q146" s="36"/>
      <c r="R146" s="19"/>
      <c r="S146" s="19"/>
      <c r="T146" s="55"/>
      <c r="U146" s="55"/>
      <c r="V146" s="77"/>
    </row>
    <row r="147" spans="3:22" ht="11.25">
      <c r="C147" s="19"/>
      <c r="D147" s="35"/>
      <c r="F147" s="35"/>
      <c r="H147" s="35"/>
      <c r="J147" s="35"/>
      <c r="L147" s="36"/>
      <c r="N147" s="36"/>
      <c r="O147" s="36"/>
      <c r="P147" s="36"/>
      <c r="Q147" s="36"/>
      <c r="R147" s="19"/>
      <c r="S147" s="19"/>
      <c r="T147" s="55"/>
      <c r="U147" s="55"/>
      <c r="V147" s="77"/>
    </row>
    <row r="148" spans="3:22" ht="11.25">
      <c r="C148" s="19"/>
      <c r="D148" s="35"/>
      <c r="F148" s="35"/>
      <c r="H148" s="35"/>
      <c r="J148" s="35"/>
      <c r="L148" s="36"/>
      <c r="N148" s="36"/>
      <c r="O148" s="36"/>
      <c r="P148" s="36"/>
      <c r="Q148" s="36"/>
      <c r="R148" s="19"/>
      <c r="S148" s="19"/>
      <c r="T148" s="55"/>
      <c r="U148" s="55"/>
      <c r="V148" s="77"/>
    </row>
    <row r="149" spans="3:22" ht="11.25">
      <c r="C149" s="19"/>
      <c r="D149" s="35"/>
      <c r="F149" s="35"/>
      <c r="H149" s="35"/>
      <c r="J149" s="35"/>
      <c r="L149" s="36"/>
      <c r="N149" s="36"/>
      <c r="O149" s="36"/>
      <c r="P149" s="36"/>
      <c r="Q149" s="36"/>
      <c r="R149" s="19"/>
      <c r="S149" s="19"/>
      <c r="T149" s="55"/>
      <c r="U149" s="55"/>
      <c r="V149" s="77"/>
    </row>
    <row r="150" spans="3:22" ht="11.25">
      <c r="C150" s="19"/>
      <c r="D150" s="35"/>
      <c r="F150" s="35"/>
      <c r="H150" s="35"/>
      <c r="J150" s="35"/>
      <c r="L150" s="36"/>
      <c r="N150" s="36"/>
      <c r="O150" s="36"/>
      <c r="P150" s="36"/>
      <c r="Q150" s="36"/>
      <c r="R150" s="19"/>
      <c r="S150" s="19"/>
      <c r="T150" s="55"/>
      <c r="U150" s="55"/>
      <c r="V150" s="77"/>
    </row>
    <row r="151" spans="3:22" ht="11.25">
      <c r="C151" s="19"/>
      <c r="D151" s="35"/>
      <c r="F151" s="35"/>
      <c r="H151" s="35"/>
      <c r="J151" s="35"/>
      <c r="L151" s="36"/>
      <c r="N151" s="36"/>
      <c r="O151" s="36"/>
      <c r="P151" s="36"/>
      <c r="Q151" s="36"/>
      <c r="R151" s="19"/>
      <c r="S151" s="19"/>
      <c r="T151" s="55"/>
      <c r="U151" s="55"/>
      <c r="V151" s="77"/>
    </row>
    <row r="152" spans="3:22" ht="11.25">
      <c r="C152" s="19"/>
      <c r="D152" s="35"/>
      <c r="F152" s="35"/>
      <c r="H152" s="35"/>
      <c r="J152" s="35"/>
      <c r="L152" s="36"/>
      <c r="N152" s="36"/>
      <c r="O152" s="36"/>
      <c r="P152" s="36"/>
      <c r="Q152" s="36"/>
      <c r="R152" s="19"/>
      <c r="S152" s="19"/>
      <c r="T152" s="55"/>
      <c r="U152" s="55"/>
      <c r="V152" s="77"/>
    </row>
    <row r="153" spans="3:22" ht="11.25">
      <c r="C153" s="19"/>
      <c r="D153" s="35"/>
      <c r="F153" s="35"/>
      <c r="H153" s="35"/>
      <c r="J153" s="35"/>
      <c r="L153" s="36"/>
      <c r="N153" s="36"/>
      <c r="O153" s="36"/>
      <c r="P153" s="36"/>
      <c r="Q153" s="36"/>
      <c r="R153" s="19"/>
      <c r="S153" s="19"/>
      <c r="T153" s="55"/>
      <c r="U153" s="55"/>
      <c r="V153" s="77"/>
    </row>
    <row r="154" spans="3:22" ht="11.25">
      <c r="C154" s="19"/>
      <c r="D154" s="35"/>
      <c r="F154" s="35"/>
      <c r="H154" s="35"/>
      <c r="J154" s="35"/>
      <c r="L154" s="36"/>
      <c r="N154" s="36"/>
      <c r="O154" s="36"/>
      <c r="P154" s="36"/>
      <c r="Q154" s="36"/>
      <c r="R154" s="19"/>
      <c r="S154" s="19"/>
      <c r="T154" s="55"/>
      <c r="U154" s="55"/>
      <c r="V154" s="77"/>
    </row>
    <row r="155" spans="3:22" ht="11.25">
      <c r="C155" s="19"/>
      <c r="D155" s="35"/>
      <c r="F155" s="35"/>
      <c r="H155" s="35"/>
      <c r="J155" s="35"/>
      <c r="L155" s="36"/>
      <c r="N155" s="36"/>
      <c r="O155" s="36"/>
      <c r="P155" s="36"/>
      <c r="Q155" s="36"/>
      <c r="R155" s="19"/>
      <c r="S155" s="19"/>
      <c r="T155" s="55"/>
      <c r="U155" s="55"/>
      <c r="V155" s="77"/>
    </row>
    <row r="156" spans="3:22" ht="11.25">
      <c r="C156" s="19"/>
      <c r="D156" s="35"/>
      <c r="F156" s="35"/>
      <c r="H156" s="35"/>
      <c r="J156" s="35"/>
      <c r="L156" s="36"/>
      <c r="N156" s="36"/>
      <c r="O156" s="36"/>
      <c r="P156" s="36"/>
      <c r="Q156" s="36"/>
      <c r="R156" s="19"/>
      <c r="S156" s="19"/>
      <c r="T156" s="55"/>
      <c r="U156" s="55"/>
      <c r="V156" s="77"/>
    </row>
    <row r="157" spans="3:22" ht="11.25">
      <c r="C157" s="19"/>
      <c r="D157" s="35"/>
      <c r="F157" s="35"/>
      <c r="H157" s="35"/>
      <c r="J157" s="35"/>
      <c r="L157" s="36"/>
      <c r="N157" s="36"/>
      <c r="O157" s="36"/>
      <c r="P157" s="36"/>
      <c r="Q157" s="36"/>
      <c r="R157" s="19"/>
      <c r="S157" s="19"/>
      <c r="T157" s="55"/>
      <c r="U157" s="55"/>
      <c r="V157" s="77"/>
    </row>
    <row r="158" spans="3:22" ht="11.25">
      <c r="C158" s="19"/>
      <c r="D158" s="35"/>
      <c r="F158" s="35"/>
      <c r="H158" s="35"/>
      <c r="J158" s="35"/>
      <c r="L158" s="36"/>
      <c r="N158" s="36"/>
      <c r="O158" s="36"/>
      <c r="P158" s="36"/>
      <c r="Q158" s="36"/>
      <c r="R158" s="19"/>
      <c r="S158" s="19"/>
      <c r="T158" s="55"/>
      <c r="U158" s="55"/>
      <c r="V158" s="77"/>
    </row>
    <row r="159" spans="3:22" ht="11.25">
      <c r="C159" s="19"/>
      <c r="D159" s="35"/>
      <c r="F159" s="35"/>
      <c r="H159" s="35"/>
      <c r="J159" s="35"/>
      <c r="L159" s="36"/>
      <c r="N159" s="36"/>
      <c r="O159" s="36"/>
      <c r="P159" s="36"/>
      <c r="Q159" s="36"/>
      <c r="R159" s="19"/>
      <c r="S159" s="19"/>
      <c r="T159" s="55"/>
      <c r="U159" s="55"/>
      <c r="V159" s="77"/>
    </row>
    <row r="160" spans="3:22" ht="11.25">
      <c r="C160" s="19"/>
      <c r="D160" s="35"/>
      <c r="F160" s="35"/>
      <c r="H160" s="35"/>
      <c r="J160" s="35"/>
      <c r="L160" s="36"/>
      <c r="N160" s="36"/>
      <c r="O160" s="36"/>
      <c r="P160" s="36"/>
      <c r="Q160" s="36"/>
      <c r="R160" s="19"/>
      <c r="S160" s="19"/>
      <c r="T160" s="55"/>
      <c r="U160" s="55"/>
      <c r="V160" s="77"/>
    </row>
    <row r="161" spans="3:22" ht="11.25">
      <c r="C161" s="19"/>
      <c r="D161" s="35"/>
      <c r="F161" s="35"/>
      <c r="H161" s="35"/>
      <c r="J161" s="35"/>
      <c r="L161" s="36"/>
      <c r="N161" s="36"/>
      <c r="O161" s="36"/>
      <c r="P161" s="36"/>
      <c r="Q161" s="36"/>
      <c r="R161" s="19"/>
      <c r="S161" s="19"/>
      <c r="T161" s="55"/>
      <c r="U161" s="55"/>
      <c r="V161" s="77"/>
    </row>
    <row r="162" spans="3:22" ht="11.25">
      <c r="C162" s="19"/>
      <c r="D162" s="35"/>
      <c r="F162" s="35"/>
      <c r="H162" s="35"/>
      <c r="J162" s="35"/>
      <c r="L162" s="36"/>
      <c r="N162" s="36"/>
      <c r="O162" s="36"/>
      <c r="P162" s="36"/>
      <c r="Q162" s="36"/>
      <c r="R162" s="19"/>
      <c r="S162" s="19"/>
      <c r="T162" s="55"/>
      <c r="U162" s="55"/>
      <c r="V162" s="77"/>
    </row>
    <row r="163" spans="3:22" ht="11.25">
      <c r="C163" s="19"/>
      <c r="D163" s="35"/>
      <c r="F163" s="35"/>
      <c r="H163" s="35"/>
      <c r="J163" s="35"/>
      <c r="L163" s="36"/>
      <c r="N163" s="36"/>
      <c r="O163" s="36"/>
      <c r="P163" s="36"/>
      <c r="Q163" s="36"/>
      <c r="R163" s="19"/>
      <c r="S163" s="19"/>
      <c r="T163" s="35"/>
      <c r="V163" s="36"/>
    </row>
    <row r="164" spans="3:22" ht="11.25">
      <c r="C164" s="19"/>
      <c r="D164" s="35"/>
      <c r="F164" s="35"/>
      <c r="H164" s="35"/>
      <c r="J164" s="35"/>
      <c r="L164" s="36"/>
      <c r="N164" s="36"/>
      <c r="O164" s="36"/>
      <c r="P164" s="36"/>
      <c r="Q164" s="36"/>
      <c r="R164" s="19"/>
      <c r="S164" s="19"/>
      <c r="T164" s="35"/>
      <c r="V164" s="36"/>
    </row>
    <row r="165" spans="3:22" ht="11.25">
      <c r="C165" s="19"/>
      <c r="D165" s="35"/>
      <c r="F165" s="35"/>
      <c r="H165" s="35"/>
      <c r="J165" s="35"/>
      <c r="L165" s="36"/>
      <c r="N165" s="36"/>
      <c r="O165" s="36"/>
      <c r="P165" s="36"/>
      <c r="Q165" s="36"/>
      <c r="R165" s="19"/>
      <c r="S165" s="19"/>
      <c r="T165" s="35"/>
      <c r="V165" s="36"/>
    </row>
    <row r="166" spans="3:22" ht="11.25">
      <c r="C166" s="19"/>
      <c r="D166" s="35"/>
      <c r="F166" s="35"/>
      <c r="H166" s="35"/>
      <c r="J166" s="35"/>
      <c r="L166" s="36"/>
      <c r="N166" s="36"/>
      <c r="O166" s="36"/>
      <c r="P166" s="36"/>
      <c r="Q166" s="36"/>
      <c r="R166" s="19"/>
      <c r="S166" s="19"/>
      <c r="T166" s="35"/>
      <c r="V166" s="36"/>
    </row>
    <row r="167" spans="3:22" ht="11.25">
      <c r="C167" s="19"/>
      <c r="D167" s="35"/>
      <c r="F167" s="35"/>
      <c r="H167" s="35"/>
      <c r="J167" s="35"/>
      <c r="L167" s="36"/>
      <c r="N167" s="36"/>
      <c r="O167" s="36"/>
      <c r="P167" s="36"/>
      <c r="Q167" s="36"/>
      <c r="R167" s="19"/>
      <c r="S167" s="19"/>
      <c r="T167" s="35"/>
      <c r="V167" s="36"/>
    </row>
    <row r="168" spans="3:51" ht="11.25">
      <c r="C168" s="19"/>
      <c r="D168" s="35"/>
      <c r="F168" s="35"/>
      <c r="H168" s="35"/>
      <c r="J168" s="35"/>
      <c r="L168" s="36"/>
      <c r="N168" s="36"/>
      <c r="O168" s="36"/>
      <c r="P168" s="36"/>
      <c r="Q168" s="36"/>
      <c r="R168" s="19"/>
      <c r="S168" s="19"/>
      <c r="T168" s="35"/>
      <c r="V168" s="36"/>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19"/>
      <c r="AY168" s="19"/>
    </row>
    <row r="169" spans="3:51" ht="11.25">
      <c r="C169" s="19"/>
      <c r="D169" s="35"/>
      <c r="F169" s="35"/>
      <c r="H169" s="35"/>
      <c r="J169" s="35"/>
      <c r="L169" s="36"/>
      <c r="N169" s="36"/>
      <c r="O169" s="36"/>
      <c r="P169" s="36"/>
      <c r="Q169" s="36"/>
      <c r="R169" s="19"/>
      <c r="S169" s="19"/>
      <c r="T169" s="35"/>
      <c r="V169" s="36"/>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19"/>
      <c r="AY169" s="19"/>
    </row>
    <row r="170" spans="3:22" ht="11.25">
      <c r="C170" s="19"/>
      <c r="R170" s="19"/>
      <c r="S170" s="19"/>
      <c r="T170" s="35"/>
      <c r="V170" s="36"/>
    </row>
    <row r="171" spans="3:22" ht="11.25">
      <c r="C171" s="19"/>
      <c r="R171" s="19"/>
      <c r="S171" s="19"/>
      <c r="T171" s="35"/>
      <c r="V171" s="36"/>
    </row>
    <row r="172" spans="3:22" ht="11.25">
      <c r="C172" s="19"/>
      <c r="R172" s="19"/>
      <c r="S172" s="19"/>
      <c r="T172" s="35"/>
      <c r="V172" s="36"/>
    </row>
    <row r="173" spans="3:22" ht="11.25">
      <c r="C173" s="19"/>
      <c r="R173" s="19"/>
      <c r="S173" s="19"/>
      <c r="T173" s="35"/>
      <c r="V173" s="36"/>
    </row>
    <row r="174" spans="3:22" ht="11.25">
      <c r="C174" s="19"/>
      <c r="R174" s="19"/>
      <c r="S174" s="19"/>
      <c r="T174" s="35"/>
      <c r="V174" s="36"/>
    </row>
    <row r="175" spans="3:22" ht="11.25">
      <c r="C175" s="19"/>
      <c r="R175" s="19"/>
      <c r="S175" s="19"/>
      <c r="T175" s="35"/>
      <c r="V175" s="36"/>
    </row>
    <row r="176" spans="18:22" ht="11.25">
      <c r="R176" s="19"/>
      <c r="S176" s="19"/>
      <c r="T176" s="35"/>
      <c r="V176" s="36"/>
    </row>
    <row r="177" spans="18:22" ht="11.25">
      <c r="R177" s="19"/>
      <c r="S177" s="19"/>
      <c r="T177" s="35"/>
      <c r="V177" s="36"/>
    </row>
    <row r="178" spans="18:22" ht="11.25">
      <c r="R178" s="19"/>
      <c r="S178" s="19"/>
      <c r="T178" s="35"/>
      <c r="V178" s="36"/>
    </row>
    <row r="179" spans="18:22" ht="11.25">
      <c r="R179" s="19"/>
      <c r="S179" s="19"/>
      <c r="T179" s="35"/>
      <c r="V179" s="36"/>
    </row>
    <row r="180" spans="18:22" ht="11.25">
      <c r="R180" s="19"/>
      <c r="S180" s="19"/>
      <c r="T180" s="35"/>
      <c r="V180" s="36"/>
    </row>
    <row r="181" spans="18:22" ht="11.25">
      <c r="R181" s="19"/>
      <c r="S181" s="19"/>
      <c r="T181" s="35"/>
      <c r="V181" s="36"/>
    </row>
    <row r="182" spans="18:22" ht="11.25">
      <c r="R182" s="19"/>
      <c r="S182" s="19"/>
      <c r="T182" s="35"/>
      <c r="V182" s="36"/>
    </row>
    <row r="183" spans="18:22" ht="11.25">
      <c r="R183" s="19"/>
      <c r="S183" s="19"/>
      <c r="T183" s="35"/>
      <c r="V183" s="36"/>
    </row>
    <row r="1044" ht="11.25">
      <c r="C1044" s="145"/>
    </row>
    <row r="1045" spans="10:22" ht="11.25">
      <c r="J1045" s="146"/>
      <c r="K1045" s="36"/>
      <c r="N1045" s="29"/>
      <c r="O1045" s="29"/>
      <c r="P1045" s="29"/>
      <c r="Q1045" s="29"/>
      <c r="S1045" s="145"/>
      <c r="T1045" s="146"/>
      <c r="U1045" s="36"/>
      <c r="V1045" s="29"/>
    </row>
  </sheetData>
  <printOptions/>
  <pageMargins left="0.7874015748031497" right="0.7480314960629921" top="0.1968503937007874" bottom="0.1968503937007874" header="0.5118110236220472" footer="0.5118110236220472"/>
  <pageSetup fitToHeight="1" fitToWidth="1" horizontalDpi="300" verticalDpi="300" orientation="portrait" paperSize="9" scale="40" r:id="rId2"/>
  <rowBreaks count="1" manualBreakCount="1">
    <brk id="165" max="2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EMEG</dc:creator>
  <cp:keywords/>
  <dc:description/>
  <cp:lastModifiedBy>kpsar</cp:lastModifiedBy>
  <dcterms:created xsi:type="dcterms:W3CDTF">2004-09-15T08:25:54Z</dcterms:created>
  <dcterms:modified xsi:type="dcterms:W3CDTF">2005-06-13T11:35:08Z</dcterms:modified>
  <cp:category/>
  <cp:version/>
  <cp:contentType/>
  <cp:contentStatus/>
</cp:coreProperties>
</file>